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7795" windowHeight="12585" activeTab="1"/>
  </bookViews>
  <sheets>
    <sheet name="2017" sheetId="1" r:id="rId1"/>
    <sheet name="2018 Расчеты" sheetId="2" r:id="rId2"/>
    <sheet name="Сравнение 2015-2018" sheetId="4" r:id="rId3"/>
    <sheet name="График налог суперкар" sheetId="8" r:id="rId4"/>
  </sheets>
  <calcPr calcId="145621"/>
</workbook>
</file>

<file path=xl/calcChain.xml><?xml version="1.0" encoding="utf-8"?>
<calcChain xmlns="http://schemas.openxmlformats.org/spreadsheetml/2006/main">
  <c r="V24" i="4"/>
  <c r="U24"/>
  <c r="V22"/>
  <c r="V23"/>
  <c r="U23"/>
  <c r="J24"/>
  <c r="J22"/>
  <c r="J23"/>
  <c r="Q10" i="2" l="1"/>
  <c r="P10"/>
  <c r="O10"/>
  <c r="N10"/>
  <c r="R24" i="4" l="1"/>
  <c r="Q24"/>
  <c r="O24"/>
  <c r="M24"/>
  <c r="G24"/>
  <c r="D24"/>
  <c r="R23"/>
  <c r="Q23"/>
  <c r="O23"/>
  <c r="M23"/>
  <c r="G23"/>
  <c r="D23"/>
  <c r="U22"/>
  <c r="R22"/>
  <c r="Q22"/>
  <c r="O22"/>
  <c r="M22"/>
  <c r="G22"/>
  <c r="D22"/>
  <c r="U21"/>
  <c r="R21"/>
  <c r="Q21"/>
  <c r="O21"/>
  <c r="M21"/>
  <c r="J21"/>
  <c r="G21"/>
  <c r="D21"/>
  <c r="J11" i="2" l="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7"/>
  <c r="K7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84"/>
  <c r="H84" s="1"/>
  <c r="G85"/>
  <c r="H85" s="1"/>
  <c r="G86"/>
  <c r="H86" s="1"/>
  <c r="G87"/>
  <c r="H87" s="1"/>
  <c r="G88"/>
  <c r="H88" s="1"/>
  <c r="G89"/>
  <c r="H89" s="1"/>
  <c r="G90"/>
  <c r="H90" s="1"/>
  <c r="G91"/>
  <c r="H91" s="1"/>
  <c r="G92"/>
  <c r="H92" s="1"/>
  <c r="G93"/>
  <c r="H93" s="1"/>
  <c r="G94"/>
  <c r="H94" s="1"/>
  <c r="G95"/>
  <c r="H95" s="1"/>
  <c r="G7"/>
  <c r="H7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7"/>
  <c r="E7" s="1"/>
  <c r="B8"/>
  <c r="C8"/>
  <c r="F8"/>
  <c r="I8"/>
  <c r="C9"/>
  <c r="F9"/>
  <c r="I9"/>
  <c r="S7"/>
  <c r="T7"/>
  <c r="V7"/>
  <c r="W7"/>
  <c r="Y7"/>
  <c r="Z7"/>
  <c r="N8"/>
  <c r="O8"/>
  <c r="P8"/>
  <c r="Q8"/>
  <c r="O9"/>
  <c r="P9"/>
  <c r="Q9"/>
  <c r="S11"/>
  <c r="T11"/>
  <c r="V11"/>
  <c r="W11"/>
  <c r="Y11"/>
  <c r="Z11"/>
  <c r="S12"/>
  <c r="T12"/>
  <c r="V12"/>
  <c r="W12"/>
  <c r="Y12"/>
  <c r="Z12"/>
  <c r="S13"/>
  <c r="T13"/>
  <c r="V13"/>
  <c r="W13"/>
  <c r="Y13"/>
  <c r="Z13"/>
  <c r="S14"/>
  <c r="T14"/>
  <c r="V14"/>
  <c r="W14"/>
  <c r="Y14"/>
  <c r="Z14"/>
  <c r="S15"/>
  <c r="T15"/>
  <c r="V15"/>
  <c r="W15"/>
  <c r="Y15"/>
  <c r="Z15"/>
  <c r="S16"/>
  <c r="T16"/>
  <c r="V16"/>
  <c r="W16"/>
  <c r="Y16"/>
  <c r="Z16"/>
  <c r="S17"/>
  <c r="T17"/>
  <c r="V17"/>
  <c r="W17"/>
  <c r="Y17"/>
  <c r="Z17"/>
  <c r="S18"/>
  <c r="T18"/>
  <c r="V18"/>
  <c r="W18"/>
  <c r="Y18"/>
  <c r="Z18"/>
  <c r="S19"/>
  <c r="T19"/>
  <c r="V19"/>
  <c r="W19"/>
  <c r="Y19"/>
  <c r="Z19"/>
  <c r="S20"/>
  <c r="T20"/>
  <c r="V20"/>
  <c r="W20"/>
  <c r="Y20"/>
  <c r="Z20"/>
  <c r="S21"/>
  <c r="T21"/>
  <c r="V21"/>
  <c r="W21"/>
  <c r="Y21"/>
  <c r="Z21"/>
  <c r="S22"/>
  <c r="T22"/>
  <c r="V22"/>
  <c r="W22"/>
  <c r="Y22"/>
  <c r="Z22"/>
  <c r="S23"/>
  <c r="T23"/>
  <c r="V23"/>
  <c r="W23"/>
  <c r="Y23"/>
  <c r="Z23"/>
  <c r="S24"/>
  <c r="U24" s="1"/>
  <c r="T24"/>
  <c r="V24"/>
  <c r="W24"/>
  <c r="Y24"/>
  <c r="Z24"/>
  <c r="S25"/>
  <c r="T25"/>
  <c r="V25"/>
  <c r="W25"/>
  <c r="Y25"/>
  <c r="Z25"/>
  <c r="S26"/>
  <c r="T26"/>
  <c r="V26"/>
  <c r="W26"/>
  <c r="Y26"/>
  <c r="Z26"/>
  <c r="S27"/>
  <c r="T27"/>
  <c r="V27"/>
  <c r="W27"/>
  <c r="Y27"/>
  <c r="Z27"/>
  <c r="S28"/>
  <c r="T28"/>
  <c r="V28"/>
  <c r="W28"/>
  <c r="Y28"/>
  <c r="Z28"/>
  <c r="S29"/>
  <c r="T29"/>
  <c r="V29"/>
  <c r="W29"/>
  <c r="Y29"/>
  <c r="Z29"/>
  <c r="S30"/>
  <c r="T30"/>
  <c r="V30"/>
  <c r="W30"/>
  <c r="Y30"/>
  <c r="AA30" s="1"/>
  <c r="Z30"/>
  <c r="S31"/>
  <c r="T31"/>
  <c r="V31"/>
  <c r="W31"/>
  <c r="Y31"/>
  <c r="Z31"/>
  <c r="S32"/>
  <c r="U32" s="1"/>
  <c r="T32"/>
  <c r="V32"/>
  <c r="W32"/>
  <c r="Y32"/>
  <c r="Z32"/>
  <c r="S33"/>
  <c r="T33"/>
  <c r="V33"/>
  <c r="X33" s="1"/>
  <c r="W33"/>
  <c r="Y33"/>
  <c r="Z33"/>
  <c r="S34"/>
  <c r="T34"/>
  <c r="V34"/>
  <c r="W34"/>
  <c r="Y34"/>
  <c r="Z34"/>
  <c r="S35"/>
  <c r="T35"/>
  <c r="V35"/>
  <c r="W35"/>
  <c r="Y35"/>
  <c r="Z35"/>
  <c r="S36"/>
  <c r="U36" s="1"/>
  <c r="T36"/>
  <c r="V36"/>
  <c r="W36"/>
  <c r="Y36"/>
  <c r="Z36"/>
  <c r="S37"/>
  <c r="T37"/>
  <c r="V37"/>
  <c r="W37"/>
  <c r="Y37"/>
  <c r="Z37"/>
  <c r="S38"/>
  <c r="T38"/>
  <c r="V38"/>
  <c r="W38"/>
  <c r="Y38"/>
  <c r="Z38"/>
  <c r="S39"/>
  <c r="T39"/>
  <c r="V39"/>
  <c r="W39"/>
  <c r="Y39"/>
  <c r="Z39"/>
  <c r="S40"/>
  <c r="T40"/>
  <c r="V40"/>
  <c r="W40"/>
  <c r="Y40"/>
  <c r="Z40"/>
  <c r="S41"/>
  <c r="T41"/>
  <c r="V41"/>
  <c r="W41"/>
  <c r="Y41"/>
  <c r="Z41"/>
  <c r="S42"/>
  <c r="T42"/>
  <c r="V42"/>
  <c r="W42"/>
  <c r="Y42"/>
  <c r="Z42"/>
  <c r="S43"/>
  <c r="T43"/>
  <c r="V43"/>
  <c r="W43"/>
  <c r="Y43"/>
  <c r="Z43"/>
  <c r="S44"/>
  <c r="T44"/>
  <c r="V44"/>
  <c r="W44"/>
  <c r="Y44"/>
  <c r="Z44"/>
  <c r="S45"/>
  <c r="T45"/>
  <c r="V45"/>
  <c r="W45"/>
  <c r="Y45"/>
  <c r="Z45"/>
  <c r="S46"/>
  <c r="T46"/>
  <c r="V46"/>
  <c r="W46"/>
  <c r="Y46"/>
  <c r="Z46"/>
  <c r="S47"/>
  <c r="T47"/>
  <c r="V47"/>
  <c r="W47"/>
  <c r="Y47"/>
  <c r="Z47"/>
  <c r="S48"/>
  <c r="T48"/>
  <c r="V48"/>
  <c r="W48"/>
  <c r="Y48"/>
  <c r="Z48"/>
  <c r="S49"/>
  <c r="T49"/>
  <c r="V49"/>
  <c r="W49"/>
  <c r="Y49"/>
  <c r="Z49"/>
  <c r="S50"/>
  <c r="T50"/>
  <c r="V50"/>
  <c r="W50"/>
  <c r="Y50"/>
  <c r="Z50"/>
  <c r="S51"/>
  <c r="T51"/>
  <c r="V51"/>
  <c r="W51"/>
  <c r="Y51"/>
  <c r="Z51"/>
  <c r="S52"/>
  <c r="T52"/>
  <c r="V52"/>
  <c r="W52"/>
  <c r="Y52"/>
  <c r="Z52"/>
  <c r="S53"/>
  <c r="T53"/>
  <c r="V53"/>
  <c r="W53"/>
  <c r="Y53"/>
  <c r="Z53"/>
  <c r="S54"/>
  <c r="T54"/>
  <c r="V54"/>
  <c r="W54"/>
  <c r="Y54"/>
  <c r="Z54"/>
  <c r="S55"/>
  <c r="T55"/>
  <c r="V55"/>
  <c r="W55"/>
  <c r="Y55"/>
  <c r="Z55"/>
  <c r="S56"/>
  <c r="T56"/>
  <c r="V56"/>
  <c r="W56"/>
  <c r="Y56"/>
  <c r="Z56"/>
  <c r="S57"/>
  <c r="T57"/>
  <c r="V57"/>
  <c r="W57"/>
  <c r="Y57"/>
  <c r="Z57"/>
  <c r="S58"/>
  <c r="T58"/>
  <c r="V58"/>
  <c r="W58"/>
  <c r="Y58"/>
  <c r="Z58"/>
  <c r="S59"/>
  <c r="T59"/>
  <c r="V59"/>
  <c r="W59"/>
  <c r="Y59"/>
  <c r="Z59"/>
  <c r="S60"/>
  <c r="T60"/>
  <c r="V60"/>
  <c r="W60"/>
  <c r="Y60"/>
  <c r="Z60"/>
  <c r="S61"/>
  <c r="T61"/>
  <c r="V61"/>
  <c r="W61"/>
  <c r="Y61"/>
  <c r="Z61"/>
  <c r="S62"/>
  <c r="T62"/>
  <c r="V62"/>
  <c r="W62"/>
  <c r="Y62"/>
  <c r="Z62"/>
  <c r="S63"/>
  <c r="T63"/>
  <c r="V63"/>
  <c r="W63"/>
  <c r="Y63"/>
  <c r="Z63"/>
  <c r="S64"/>
  <c r="T64"/>
  <c r="V64"/>
  <c r="W64"/>
  <c r="Y64"/>
  <c r="Z64"/>
  <c r="S65"/>
  <c r="T65"/>
  <c r="V65"/>
  <c r="W65"/>
  <c r="Y65"/>
  <c r="Z65"/>
  <c r="S66"/>
  <c r="T66"/>
  <c r="V66"/>
  <c r="W66"/>
  <c r="Y66"/>
  <c r="Z66"/>
  <c r="S67"/>
  <c r="T67"/>
  <c r="V67"/>
  <c r="W67"/>
  <c r="Y67"/>
  <c r="Z67"/>
  <c r="S68"/>
  <c r="T68"/>
  <c r="V68"/>
  <c r="W68"/>
  <c r="Y68"/>
  <c r="Z68"/>
  <c r="S69"/>
  <c r="T69"/>
  <c r="V69"/>
  <c r="W69"/>
  <c r="Y69"/>
  <c r="Z69"/>
  <c r="S70"/>
  <c r="T70"/>
  <c r="V70"/>
  <c r="W70"/>
  <c r="Y70"/>
  <c r="Z70"/>
  <c r="S71"/>
  <c r="T71"/>
  <c r="V71"/>
  <c r="W71"/>
  <c r="Y71"/>
  <c r="Z71"/>
  <c r="S72"/>
  <c r="T72"/>
  <c r="V72"/>
  <c r="W72"/>
  <c r="Y72"/>
  <c r="Z72"/>
  <c r="S73"/>
  <c r="T73"/>
  <c r="V73"/>
  <c r="W73"/>
  <c r="Y73"/>
  <c r="Z73"/>
  <c r="S74"/>
  <c r="T74"/>
  <c r="V74"/>
  <c r="W74"/>
  <c r="Y74"/>
  <c r="Z74"/>
  <c r="S75"/>
  <c r="T75"/>
  <c r="V75"/>
  <c r="W75"/>
  <c r="Y75"/>
  <c r="Z75"/>
  <c r="S76"/>
  <c r="T76"/>
  <c r="V76"/>
  <c r="W76"/>
  <c r="Y76"/>
  <c r="Z76"/>
  <c r="S77"/>
  <c r="T77"/>
  <c r="V77"/>
  <c r="W77"/>
  <c r="Y77"/>
  <c r="Z77"/>
  <c r="S78"/>
  <c r="T78"/>
  <c r="V78"/>
  <c r="W78"/>
  <c r="Y78"/>
  <c r="Z78"/>
  <c r="S79"/>
  <c r="T79"/>
  <c r="V79"/>
  <c r="W79"/>
  <c r="Y79"/>
  <c r="Z79"/>
  <c r="S80"/>
  <c r="T80"/>
  <c r="V80"/>
  <c r="W80"/>
  <c r="Y80"/>
  <c r="Z80"/>
  <c r="S81"/>
  <c r="T81"/>
  <c r="V81"/>
  <c r="W81"/>
  <c r="Y81"/>
  <c r="Z81"/>
  <c r="S82"/>
  <c r="T82"/>
  <c r="V82"/>
  <c r="W82"/>
  <c r="Y82"/>
  <c r="Z82"/>
  <c r="S83"/>
  <c r="T83"/>
  <c r="V83"/>
  <c r="W83"/>
  <c r="Y83"/>
  <c r="Z83"/>
  <c r="S84"/>
  <c r="T84"/>
  <c r="V84"/>
  <c r="W84"/>
  <c r="Y84"/>
  <c r="Z84"/>
  <c r="S85"/>
  <c r="T85"/>
  <c r="V85"/>
  <c r="W85"/>
  <c r="Y85"/>
  <c r="Z85"/>
  <c r="S86"/>
  <c r="T86"/>
  <c r="V86"/>
  <c r="W86"/>
  <c r="Y86"/>
  <c r="Z86"/>
  <c r="S87"/>
  <c r="T87"/>
  <c r="V87"/>
  <c r="W87"/>
  <c r="Y87"/>
  <c r="Z87"/>
  <c r="S88"/>
  <c r="T88"/>
  <c r="V88"/>
  <c r="W88"/>
  <c r="Y88"/>
  <c r="Z88"/>
  <c r="S89"/>
  <c r="T89"/>
  <c r="V89"/>
  <c r="W89"/>
  <c r="Y89"/>
  <c r="Z89"/>
  <c r="S90"/>
  <c r="T90"/>
  <c r="V90"/>
  <c r="W90"/>
  <c r="Y90"/>
  <c r="Z90"/>
  <c r="S91"/>
  <c r="T91"/>
  <c r="V91"/>
  <c r="W91"/>
  <c r="Y91"/>
  <c r="Z91"/>
  <c r="S92"/>
  <c r="T92"/>
  <c r="V92"/>
  <c r="W92"/>
  <c r="Y92"/>
  <c r="Z92"/>
  <c r="S93"/>
  <c r="T93"/>
  <c r="V93"/>
  <c r="W93"/>
  <c r="Y93"/>
  <c r="Z93"/>
  <c r="S94"/>
  <c r="T94"/>
  <c r="V94"/>
  <c r="W94"/>
  <c r="Y94"/>
  <c r="Z94"/>
  <c r="S95"/>
  <c r="T95"/>
  <c r="V95"/>
  <c r="W95"/>
  <c r="Y95"/>
  <c r="Z95"/>
  <c r="X86" l="1"/>
  <c r="U85"/>
  <c r="AA83"/>
  <c r="X82"/>
  <c r="U81"/>
  <c r="AA79"/>
  <c r="X78"/>
  <c r="U77"/>
  <c r="AA75"/>
  <c r="X74"/>
  <c r="U73"/>
  <c r="AA71"/>
  <c r="U69"/>
  <c r="X66"/>
  <c r="U65"/>
  <c r="AA63"/>
  <c r="U61"/>
  <c r="X58"/>
  <c r="U57"/>
  <c r="X52"/>
  <c r="X50"/>
  <c r="U49"/>
  <c r="AA47"/>
  <c r="U45"/>
  <c r="X42"/>
  <c r="U41"/>
  <c r="U33"/>
  <c r="AA31"/>
  <c r="U29"/>
  <c r="U25"/>
  <c r="AA23"/>
  <c r="X18"/>
  <c r="U17"/>
  <c r="AA15"/>
  <c r="U13"/>
  <c r="AA95"/>
  <c r="X94"/>
  <c r="U93"/>
  <c r="AA91"/>
  <c r="X90"/>
  <c r="U89"/>
  <c r="AA87"/>
  <c r="U59"/>
  <c r="AA55"/>
  <c r="U55"/>
  <c r="U53"/>
  <c r="U51"/>
  <c r="AA49"/>
  <c r="U47"/>
  <c r="X44"/>
  <c r="U43"/>
  <c r="AA41"/>
  <c r="AA39"/>
  <c r="U37"/>
  <c r="X34"/>
  <c r="X26"/>
  <c r="U21"/>
  <c r="AA7"/>
  <c r="X17"/>
  <c r="U16"/>
  <c r="AA14"/>
  <c r="U12"/>
  <c r="X32"/>
  <c r="X30"/>
  <c r="AA29"/>
  <c r="U83"/>
  <c r="AA77"/>
  <c r="AA72"/>
  <c r="U72"/>
  <c r="X67"/>
  <c r="AA66"/>
  <c r="AA64"/>
  <c r="U64"/>
  <c r="U62"/>
  <c r="X61"/>
  <c r="U94"/>
  <c r="X93"/>
  <c r="AA88"/>
  <c r="U88"/>
  <c r="U14"/>
  <c r="X7"/>
  <c r="X83"/>
  <c r="AA82"/>
  <c r="U78"/>
  <c r="X77"/>
  <c r="X72"/>
  <c r="X64"/>
  <c r="X62"/>
  <c r="AA61"/>
  <c r="AA56"/>
  <c r="U56"/>
  <c r="X53"/>
  <c r="X51"/>
  <c r="AA50"/>
  <c r="U48"/>
  <c r="U46"/>
  <c r="X45"/>
  <c r="X27"/>
  <c r="AA26"/>
  <c r="AA24"/>
  <c r="X21"/>
  <c r="X19"/>
  <c r="X16"/>
  <c r="X14"/>
  <c r="AA13"/>
  <c r="AA93"/>
  <c r="X88"/>
  <c r="X56"/>
  <c r="X46"/>
  <c r="AA40"/>
  <c r="U40"/>
  <c r="X35"/>
  <c r="X24"/>
  <c r="X91"/>
  <c r="AA90"/>
  <c r="AA85"/>
  <c r="AA80"/>
  <c r="U80"/>
  <c r="U75"/>
  <c r="U70"/>
  <c r="X69"/>
  <c r="AA59"/>
  <c r="U54"/>
  <c r="AA43"/>
  <c r="U38"/>
  <c r="X37"/>
  <c r="U22"/>
  <c r="AA48"/>
  <c r="AA27"/>
  <c r="U27"/>
  <c r="AA11"/>
  <c r="U11"/>
  <c r="U91"/>
  <c r="U86"/>
  <c r="X85"/>
  <c r="X80"/>
  <c r="X75"/>
  <c r="AA74"/>
  <c r="X70"/>
  <c r="AA69"/>
  <c r="AA67"/>
  <c r="U67"/>
  <c r="X59"/>
  <c r="AA58"/>
  <c r="X54"/>
  <c r="AA51"/>
  <c r="X43"/>
  <c r="AA42"/>
  <c r="X38"/>
  <c r="AA37"/>
  <c r="AA35"/>
  <c r="U35"/>
  <c r="AA32"/>
  <c r="U30"/>
  <c r="X22"/>
  <c r="AA21"/>
  <c r="AA19"/>
  <c r="U19"/>
  <c r="AA16"/>
  <c r="U7"/>
  <c r="X11"/>
  <c r="U95"/>
  <c r="AA92"/>
  <c r="U92"/>
  <c r="AA89"/>
  <c r="X87"/>
  <c r="AA86"/>
  <c r="X84"/>
  <c r="U82"/>
  <c r="X81"/>
  <c r="U79"/>
  <c r="AA76"/>
  <c r="U76"/>
  <c r="AA73"/>
  <c r="X71"/>
  <c r="AA70"/>
  <c r="X68"/>
  <c r="U66"/>
  <c r="X65"/>
  <c r="U63"/>
  <c r="AA60"/>
  <c r="U60"/>
  <c r="AA57"/>
  <c r="X55"/>
  <c r="AA54"/>
  <c r="AA53"/>
  <c r="U50"/>
  <c r="X49"/>
  <c r="X48"/>
  <c r="AA44"/>
  <c r="U44"/>
  <c r="X39"/>
  <c r="AA38"/>
  <c r="X36"/>
  <c r="AA34"/>
  <c r="U34"/>
  <c r="U31"/>
  <c r="X29"/>
  <c r="AA28"/>
  <c r="U28"/>
  <c r="AA25"/>
  <c r="X23"/>
  <c r="AA22"/>
  <c r="X20"/>
  <c r="AA18"/>
  <c r="U18"/>
  <c r="U15"/>
  <c r="X13"/>
  <c r="AA12"/>
  <c r="X95"/>
  <c r="AA94"/>
  <c r="X92"/>
  <c r="U90"/>
  <c r="X89"/>
  <c r="U87"/>
  <c r="AA84"/>
  <c r="U84"/>
  <c r="AA81"/>
  <c r="X79"/>
  <c r="AA78"/>
  <c r="X76"/>
  <c r="U74"/>
  <c r="X73"/>
  <c r="U71"/>
  <c r="AA68"/>
  <c r="U68"/>
  <c r="AA65"/>
  <c r="X63"/>
  <c r="AA62"/>
  <c r="X60"/>
  <c r="U58"/>
  <c r="X57"/>
  <c r="AA52"/>
  <c r="U52"/>
  <c r="X47"/>
  <c r="AA46"/>
  <c r="AA45"/>
  <c r="U42"/>
  <c r="X41"/>
  <c r="X40"/>
  <c r="U39"/>
  <c r="AA36"/>
  <c r="AA33"/>
  <c r="X31"/>
  <c r="X28"/>
  <c r="U26"/>
  <c r="X25"/>
  <c r="U23"/>
  <c r="AA20"/>
  <c r="U20"/>
  <c r="AA17"/>
  <c r="X15"/>
  <c r="X12"/>
  <c r="V7" i="1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5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5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5"/>
  <c r="I6"/>
  <c r="S6"/>
  <c r="R6"/>
  <c r="Q6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5"/>
  <c r="G6"/>
  <c r="H6"/>
  <c r="F6"/>
  <c r="F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</calcChain>
</file>

<file path=xl/sharedStrings.xml><?xml version="1.0" encoding="utf-8"?>
<sst xmlns="http://schemas.openxmlformats.org/spreadsheetml/2006/main" count="553" uniqueCount="146">
  <si>
    <t xml:space="preserve"> </t>
  </si>
  <si>
    <t>3. Количество транспортных средств, по которым предъявлен налог к уплате</t>
  </si>
  <si>
    <t>из строки 2311:</t>
  </si>
  <si>
    <t>в том числе с учетом повышающего коэффициента, установленного в соответствии с п. 2 статьи 362 НК РФ</t>
  </si>
  <si>
    <t>из строки 2317:</t>
  </si>
  <si>
    <t>коэффициент 1,1</t>
  </si>
  <si>
    <t>коэффициент 1,3</t>
  </si>
  <si>
    <t>коэффициент 1,5</t>
  </si>
  <si>
    <t>коэффициент 2</t>
  </si>
  <si>
    <t xml:space="preserve">коэффициент 3 </t>
  </si>
  <si>
    <t>А</t>
  </si>
  <si>
    <t>РОССИЙСКАЯ ФЕДЕРАЦИЯ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</si>
  <si>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</si>
  <si>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</si>
  <si>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</si>
  <si>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</si>
  <si>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</si>
  <si>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</si>
  <si>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</si>
  <si>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</si>
  <si>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</si>
  <si>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</si>
  <si>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</si>
  <si>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</si>
  <si>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</si>
  <si>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</si>
  <si>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</si>
  <si>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</si>
  <si>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</si>
  <si>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</si>
  <si>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</si>
  <si>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</si>
  <si>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</si>
  <si>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</si>
  <si>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</si>
  <si>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</si>
  <si>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</si>
  <si>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</si>
  <si>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</si>
  <si>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</si>
  <si>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АО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</si>
  <si>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</si>
  <si>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</si>
  <si>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</si>
  <si>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</si>
  <si>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</si>
  <si>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</si>
  <si>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</si>
  <si>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</si>
  <si>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</si>
  <si>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</si>
  <si>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</si>
  <si>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</si>
  <si>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</si>
  <si>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</si>
  <si>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</si>
  <si>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</si>
  <si>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</si>
  <si>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</si>
  <si>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</si>
  <si>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</si>
  <si>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</si>
  <si>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</si>
  <si>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</si>
  <si>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</si>
  <si>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</si>
  <si>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</si>
  <si>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</si>
  <si>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</si>
  <si>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</si>
  <si>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</si>
  <si>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</si>
  <si>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</si>
  <si>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</si>
  <si>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АО-Югра</t>
  </si>
  <si>
    <t>Ямало-Ненецкий АО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</si>
  <si>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</si>
  <si>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</si>
  <si>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</si>
  <si>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</si>
  <si>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</si>
  <si>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</si>
  <si>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</si>
  <si>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</si>
  <si>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</si>
  <si>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</si>
  <si>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</si>
  <si>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</si>
  <si>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</si>
  <si>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</si>
  <si>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</si>
  <si>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</si>
  <si>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</si>
  <si>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</si>
  <si>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</si>
  <si>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</si>
  <si>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</si>
  <si>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4. Сумма налога, подлежащая уплате в бюджет</t>
  </si>
  <si>
    <t>из строки 2411:</t>
  </si>
  <si>
    <t xml:space="preserve">  в том числе с учетом повышающего коэффициента, установленного в соответствии с п. 2 статьи 362 НК РФ</t>
  </si>
  <si>
    <t>из строки 2417:</t>
  </si>
  <si>
    <t>коэффициент 3</t>
  </si>
  <si>
    <t>Итого от 3 до 5 млн руб</t>
  </si>
  <si>
    <t>ДОЛЯ</t>
  </si>
  <si>
    <t>Общее количество легковых авто</t>
  </si>
  <si>
    <t>Совокупный налог на легковые авто</t>
  </si>
  <si>
    <t>От 5 до 10 млн</t>
  </si>
  <si>
    <t>от 10 млн</t>
  </si>
  <si>
    <t>Средний налог на авто от 3 до 5 млн</t>
  </si>
  <si>
    <t>город Москва</t>
  </si>
  <si>
    <t>город Санкт-Петербург</t>
  </si>
  <si>
    <t>Чукотский АО</t>
  </si>
  <si>
    <t>4. Сумма налога, подлежащая уплате в бюджет, тыс. руб</t>
  </si>
  <si>
    <t>Руб</t>
  </si>
  <si>
    <t>от 3 до 5 млн</t>
  </si>
  <si>
    <t xml:space="preserve">от 5 до 10 млн </t>
  </si>
  <si>
    <t>Динамика</t>
  </si>
  <si>
    <t>Средний налог, руб.</t>
  </si>
  <si>
    <t>ДОЛЯ ОТ ОБЩЕГО КОЛ-ВА</t>
  </si>
  <si>
    <t>ДОЛЯ В КАТЕГОРИИ</t>
  </si>
  <si>
    <t>ДОЛЯ ОТ ОБЩЕГО ОБЪЕМА</t>
  </si>
  <si>
    <t>в том числе:</t>
  </si>
  <si>
    <t>из них:</t>
  </si>
  <si>
    <t>количество люксовых машин</t>
  </si>
  <si>
    <t>Начисленный транспортный налог</t>
  </si>
  <si>
    <t>Среднее значение тыс.руб</t>
  </si>
  <si>
    <t>Количество автомодилей, облагаемых по коэффициентам 1,1-1,5</t>
  </si>
  <si>
    <t>Начисленный налог</t>
  </si>
  <si>
    <t>Среднее значение тыс. руб.</t>
  </si>
  <si>
    <t>Количество автомодилей, облагаемых с коэффициентом 2</t>
  </si>
  <si>
    <t>Среднее значение, тыс. руб</t>
  </si>
  <si>
    <t>Количество автомодилей, облагаемых с коэффициентом 3</t>
  </si>
  <si>
    <t>Общее количество автомобилей</t>
  </si>
  <si>
    <t>Доля люкса</t>
  </si>
  <si>
    <t>Суммарные налоговые начисления, тыс. руб</t>
  </si>
  <si>
    <t>Машины стоимостью от 3 до 5 млн руб.</t>
  </si>
  <si>
    <t>Машины стоимостью от 5 до 10 млн руб.</t>
  </si>
  <si>
    <t>Машины стоимостью от 10 млн руб.</t>
  </si>
  <si>
    <t>Размер среднего  налога на автомобиль стоимостью выше 10 млн 2018</t>
  </si>
  <si>
    <t>Субъет РФ</t>
  </si>
  <si>
    <t>ДИНАМИКА К  2017</t>
  </si>
  <si>
    <t>Средний размер налога на все автомобили, тыс. руб</t>
  </si>
  <si>
    <t>Рост парка, шт</t>
  </si>
  <si>
    <t>Сокращение начислений</t>
  </si>
  <si>
    <t>Сокращение в сегменте 3-5 млн</t>
  </si>
  <si>
    <t>Парк от 5 до 10 шт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</si>
</sst>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00"/>
    <numFmt numFmtId="166" formatCode="#,##0.0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i/>
      <sz val="8"/>
      <name val="Tahoma"/>
      <family val="2"/>
      <charset val="204"/>
    </font>
    <font>
      <sz val="7"/>
      <name val="Tahoma"/>
      <family val="2"/>
      <charset val="204"/>
    </font>
    <font>
      <i/>
      <sz val="7"/>
      <name val="Tahoma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0" fontId="2" fillId="0" borderId="1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10" fontId="2" fillId="0" borderId="3" xfId="0" applyNumberFormat="1" applyFont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3" fontId="2" fillId="0" borderId="2" xfId="0" applyNumberFormat="1" applyFont="1" applyBorder="1" applyAlignment="1" applyProtection="1">
      <alignment horizontal="right" vertical="center"/>
      <protection locked="0"/>
    </xf>
    <xf numFmtId="10" fontId="0" fillId="0" borderId="2" xfId="1" applyNumberFormat="1" applyFont="1" applyBorder="1"/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64" fontId="0" fillId="0" borderId="2" xfId="1" applyNumberFormat="1" applyFont="1" applyBorder="1"/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Border="1"/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3" fontId="9" fillId="0" borderId="0" xfId="0" applyNumberFormat="1" applyFont="1" applyFill="1" applyAlignment="1">
      <alignment horizontal="right"/>
    </xf>
    <xf numFmtId="0" fontId="12" fillId="0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9" fillId="0" borderId="2" xfId="0" applyFont="1" applyFill="1" applyBorder="1" applyAlignment="1">
      <alignment horizontal="left"/>
    </xf>
    <xf numFmtId="3" fontId="9" fillId="0" borderId="2" xfId="0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right"/>
    </xf>
    <xf numFmtId="0" fontId="0" fillId="0" borderId="8" xfId="0" applyBorder="1"/>
    <xf numFmtId="0" fontId="14" fillId="0" borderId="2" xfId="0" applyFont="1" applyBorder="1"/>
    <xf numFmtId="10" fontId="9" fillId="0" borderId="2" xfId="1" applyNumberFormat="1" applyFont="1" applyFill="1" applyBorder="1" applyAlignment="1">
      <alignment horizontal="right"/>
    </xf>
    <xf numFmtId="164" fontId="0" fillId="0" borderId="0" xfId="1" applyNumberFormat="1" applyFont="1"/>
    <xf numFmtId="164" fontId="14" fillId="0" borderId="2" xfId="1" applyNumberFormat="1" applyFont="1" applyBorder="1" applyAlignment="1">
      <alignment horizontal="center"/>
    </xf>
    <xf numFmtId="164" fontId="14" fillId="0" borderId="2" xfId="1" applyNumberFormat="1" applyFont="1" applyBorder="1"/>
    <xf numFmtId="2" fontId="0" fillId="0" borderId="2" xfId="0" applyNumberFormat="1" applyBorder="1"/>
    <xf numFmtId="0" fontId="9" fillId="0" borderId="2" xfId="0" applyFont="1" applyFill="1" applyBorder="1" applyAlignment="1"/>
    <xf numFmtId="9" fontId="12" fillId="0" borderId="2" xfId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right"/>
    </xf>
    <xf numFmtId="164" fontId="14" fillId="0" borderId="0" xfId="1" applyNumberFormat="1" applyFont="1"/>
    <xf numFmtId="9" fontId="14" fillId="0" borderId="0" xfId="1" applyFont="1"/>
    <xf numFmtId="164" fontId="8" fillId="0" borderId="2" xfId="1" applyNumberFormat="1" applyFont="1" applyFill="1" applyBorder="1" applyAlignment="1"/>
    <xf numFmtId="0" fontId="15" fillId="0" borderId="2" xfId="0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165" fontId="0" fillId="0" borderId="2" xfId="0" applyNumberFormat="1" applyBorder="1"/>
    <xf numFmtId="10" fontId="8" fillId="0" borderId="2" xfId="1" applyNumberFormat="1" applyFont="1" applyFill="1" applyBorder="1" applyAlignment="1">
      <alignment horizontal="right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166" fontId="0" fillId="0" borderId="2" xfId="0" applyNumberFormat="1" applyBorder="1"/>
    <xf numFmtId="4" fontId="0" fillId="0" borderId="0" xfId="0" applyNumberFormat="1"/>
    <xf numFmtId="0" fontId="15" fillId="0" borderId="0" xfId="0" applyFont="1"/>
    <xf numFmtId="10" fontId="0" fillId="0" borderId="0" xfId="1" applyNumberFormat="1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/>
    <xf numFmtId="0" fontId="9" fillId="0" borderId="2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1190576377952756"/>
          <c:y val="3.9847530251194141E-2"/>
          <c:w val="0.8731609028871391"/>
          <c:h val="0.72428895775599977"/>
        </c:manualLayout>
      </c:layout>
      <c:barChart>
        <c:barDir val="col"/>
        <c:grouping val="stacked"/>
        <c:ser>
          <c:idx val="0"/>
          <c:order val="0"/>
          <c:tx>
            <c:strRef>
              <c:f>'Сравнение 2015-2018'!$B$33</c:f>
              <c:strCache>
                <c:ptCount val="1"/>
                <c:pt idx="0">
                  <c:v>Машины стоимостью от 3 до 5 млн руб.</c:v>
                </c:pt>
              </c:strCache>
            </c:strRef>
          </c:tx>
          <c:dLbls>
            <c:showVal val="1"/>
          </c:dLbls>
          <c:cat>
            <c:numRef>
              <c:f>'Сравнение 2015-2018'!$A$34:$A$37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'Сравнение 2015-2018'!$B$34:$B$37</c:f>
              <c:numCache>
                <c:formatCode>General</c:formatCode>
                <c:ptCount val="4"/>
                <c:pt idx="0">
                  <c:v>60021</c:v>
                </c:pt>
                <c:pt idx="1">
                  <c:v>79645</c:v>
                </c:pt>
                <c:pt idx="2">
                  <c:v>106902</c:v>
                </c:pt>
                <c:pt idx="3">
                  <c:v>115677</c:v>
                </c:pt>
              </c:numCache>
            </c:numRef>
          </c:val>
        </c:ser>
        <c:ser>
          <c:idx val="1"/>
          <c:order val="1"/>
          <c:tx>
            <c:strRef>
              <c:f>'Сравнение 2015-2018'!$C$33</c:f>
              <c:strCache>
                <c:ptCount val="1"/>
                <c:pt idx="0">
                  <c:v>Машины стоимостью от 5 до 10 млн руб.</c:v>
                </c:pt>
              </c:strCache>
            </c:strRef>
          </c:tx>
          <c:dLbls>
            <c:showVal val="1"/>
          </c:dLbls>
          <c:cat>
            <c:numRef>
              <c:f>'Сравнение 2015-2018'!$A$34:$A$37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'Сравнение 2015-2018'!$C$34:$C$37</c:f>
              <c:numCache>
                <c:formatCode>General</c:formatCode>
                <c:ptCount val="4"/>
                <c:pt idx="0">
                  <c:v>12170</c:v>
                </c:pt>
                <c:pt idx="1">
                  <c:v>11113</c:v>
                </c:pt>
                <c:pt idx="2">
                  <c:v>18146</c:v>
                </c:pt>
                <c:pt idx="3">
                  <c:v>27980</c:v>
                </c:pt>
              </c:numCache>
            </c:numRef>
          </c:val>
        </c:ser>
        <c:ser>
          <c:idx val="2"/>
          <c:order val="2"/>
          <c:tx>
            <c:strRef>
              <c:f>'Сравнение 2015-2018'!$D$33</c:f>
              <c:strCache>
                <c:ptCount val="1"/>
                <c:pt idx="0">
                  <c:v>Машины стоимостью от 10 млн руб.</c:v>
                </c:pt>
              </c:strCache>
            </c:strRef>
          </c:tx>
          <c:dLbls>
            <c:showVal val="1"/>
          </c:dLbls>
          <c:cat>
            <c:numRef>
              <c:f>'Сравнение 2015-2018'!$A$34:$A$37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'Сравнение 2015-2018'!$D$34:$D$37</c:f>
              <c:numCache>
                <c:formatCode>General</c:formatCode>
                <c:ptCount val="4"/>
                <c:pt idx="0">
                  <c:v>2026</c:v>
                </c:pt>
                <c:pt idx="1">
                  <c:v>2362</c:v>
                </c:pt>
                <c:pt idx="2">
                  <c:v>2927</c:v>
                </c:pt>
                <c:pt idx="3">
                  <c:v>2152</c:v>
                </c:pt>
              </c:numCache>
            </c:numRef>
          </c:val>
        </c:ser>
        <c:dLbls/>
        <c:overlap val="100"/>
        <c:axId val="77507968"/>
        <c:axId val="81377920"/>
      </c:barChart>
      <c:catAx>
        <c:axId val="77507968"/>
        <c:scaling>
          <c:orientation val="minMax"/>
        </c:scaling>
        <c:axPos val="b"/>
        <c:numFmt formatCode="General" sourceLinked="1"/>
        <c:tickLblPos val="nextTo"/>
        <c:crossAx val="81377920"/>
        <c:crosses val="autoZero"/>
        <c:auto val="1"/>
        <c:lblAlgn val="ctr"/>
        <c:lblOffset val="100"/>
      </c:catAx>
      <c:valAx>
        <c:axId val="81377920"/>
        <c:scaling>
          <c:orientation val="minMax"/>
          <c:max val="160000"/>
          <c:min val="0"/>
        </c:scaling>
        <c:axPos val="l"/>
        <c:majorGridlines/>
        <c:numFmt formatCode="#,##0" sourceLinked="0"/>
        <c:tickLblPos val="nextTo"/>
        <c:crossAx val="7750796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/>
            </a:pPr>
            <a:r>
              <a:rPr lang="ru-RU" sz="1200"/>
              <a:t>Начисленный на премиальный автомобили совокупный </a:t>
            </a:r>
          </a:p>
          <a:p>
            <a:pPr>
              <a:defRPr sz="1200"/>
            </a:pPr>
            <a:r>
              <a:rPr lang="ru-RU" sz="1200"/>
              <a:t>транспортный налог, млрд руб.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'Сравнение 2015-2018'!$C$27</c:f>
              <c:strCache>
                <c:ptCount val="1"/>
                <c:pt idx="0">
                  <c:v>Начисленный транспортный налог</c:v>
                </c:pt>
              </c:strCache>
            </c:strRef>
          </c:tx>
          <c:cat>
            <c:numRef>
              <c:f>'Сравнение 2015-2018'!$A$28:$A$31</c:f>
              <c:numCache>
                <c:formatCode>General</c:formatCod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</c:numCache>
            </c:numRef>
          </c:cat>
          <c:val>
            <c:numRef>
              <c:f>'Сравнение 2015-2018'!$C$28:$C$31</c:f>
              <c:numCache>
                <c:formatCode>0.000</c:formatCode>
                <c:ptCount val="4"/>
                <c:pt idx="0">
                  <c:v>3.0837780000000001</c:v>
                </c:pt>
                <c:pt idx="1">
                  <c:v>3.4046569999999998</c:v>
                </c:pt>
                <c:pt idx="2">
                  <c:v>4.1652209999999998</c:v>
                </c:pt>
                <c:pt idx="3">
                  <c:v>3.881583</c:v>
                </c:pt>
              </c:numCache>
            </c:numRef>
          </c:val>
        </c:ser>
        <c:dLbls/>
        <c:axId val="94889856"/>
        <c:axId val="94891392"/>
      </c:barChart>
      <c:catAx>
        <c:axId val="94889856"/>
        <c:scaling>
          <c:orientation val="minMax"/>
        </c:scaling>
        <c:axPos val="b"/>
        <c:numFmt formatCode="General" sourceLinked="1"/>
        <c:tickLblPos val="nextTo"/>
        <c:crossAx val="94891392"/>
        <c:crosses val="autoZero"/>
        <c:auto val="1"/>
        <c:lblAlgn val="ctr"/>
        <c:lblOffset val="100"/>
      </c:catAx>
      <c:valAx>
        <c:axId val="94891392"/>
        <c:scaling>
          <c:orientation val="minMax"/>
        </c:scaling>
        <c:axPos val="l"/>
        <c:majorGridlines/>
        <c:numFmt formatCode="0" sourceLinked="0"/>
        <c:tickLblPos val="nextTo"/>
        <c:crossAx val="9488985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/>
            </a:pPr>
            <a:r>
              <a:rPr lang="ru-RU" sz="1200"/>
              <a:t>Размер среднего  налога на автомобиль стоимостью выше 10 млн руб., 2018 г.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'График налог суперкар'!$B$1</c:f>
              <c:strCache>
                <c:ptCount val="1"/>
                <c:pt idx="0">
                  <c:v>Размер среднего  налога на автомобиль стоимостью выше 10 млн 2018</c:v>
                </c:pt>
              </c:strCache>
            </c:strRef>
          </c:tx>
          <c:dPt>
            <c:idx val="5"/>
            <c:spPr>
              <a:solidFill>
                <a:srgbClr val="FFC000"/>
              </a:solidFill>
            </c:spPr>
          </c:dPt>
          <c:dPt>
            <c:idx val="6"/>
            <c:spPr>
              <a:solidFill>
                <a:srgbClr val="FFC000"/>
              </a:solidFill>
            </c:spPr>
          </c:dPt>
          <c:dPt>
            <c:idx val="7"/>
            <c:spPr>
              <a:solidFill>
                <a:srgbClr val="FFC000"/>
              </a:solidFill>
            </c:spPr>
          </c:dPt>
          <c:dPt>
            <c:idx val="8"/>
            <c:spPr>
              <a:solidFill>
                <a:srgbClr val="FF0000"/>
              </a:solidFill>
            </c:spPr>
          </c:dPt>
          <c:dPt>
            <c:idx val="9"/>
            <c:spPr>
              <a:solidFill>
                <a:srgbClr val="FFC000"/>
              </a:solidFill>
            </c:spPr>
          </c:dPt>
          <c:dPt>
            <c:idx val="10"/>
            <c:spPr>
              <a:solidFill>
                <a:srgbClr val="FFC000"/>
              </a:solidFill>
            </c:spPr>
          </c:dPt>
          <c:dPt>
            <c:idx val="11"/>
            <c:spPr>
              <a:solidFill>
                <a:srgbClr val="FFC000"/>
              </a:solidFill>
            </c:spPr>
          </c:dPt>
          <c:cat>
            <c:strRef>
              <c:f>'График налог суперкар'!$A$2:$A$18</c:f>
              <c:strCache>
                <c:ptCount val="17"/>
                <c:pt idx="0">
                  <c:v>Камчатский край</c:v>
                </c:pt>
                <c:pt idx="1">
                  <c:v>Орловская область</c:v>
                </c:pt>
                <c:pt idx="2">
                  <c:v>Псковская область</c:v>
                </c:pt>
                <c:pt idx="3">
                  <c:v>Курская область</c:v>
                </c:pt>
                <c:pt idx="4">
                  <c:v>Республика Коми</c:v>
                </c:pt>
                <c:pt idx="5">
                  <c:v>город Москва</c:v>
                </c:pt>
                <c:pt idx="6">
                  <c:v>Краснодарский край</c:v>
                </c:pt>
                <c:pt idx="7">
                  <c:v>город Санкт-Петербург</c:v>
                </c:pt>
                <c:pt idx="8">
                  <c:v>РОССИЙСКАЯ ФЕДЕРАЦИЯ</c:v>
                </c:pt>
                <c:pt idx="9">
                  <c:v>Московская область</c:v>
                </c:pt>
                <c:pt idx="10">
                  <c:v>Ставропольский край</c:v>
                </c:pt>
                <c:pt idx="11">
                  <c:v>Красноярский край</c:v>
                </c:pt>
                <c:pt idx="12">
                  <c:v>Республика Саха (Якутия)</c:v>
                </c:pt>
                <c:pt idx="13">
                  <c:v>Магаданская область</c:v>
                </c:pt>
                <c:pt idx="14">
                  <c:v>Пермский край</c:v>
                </c:pt>
                <c:pt idx="15">
                  <c:v>Амурская область</c:v>
                </c:pt>
                <c:pt idx="16">
                  <c:v>Республика Ингушетия</c:v>
                </c:pt>
              </c:strCache>
            </c:strRef>
          </c:cat>
          <c:val>
            <c:numRef>
              <c:f>'График налог суперкар'!$B$2:$B$18</c:f>
              <c:numCache>
                <c:formatCode>General</c:formatCode>
                <c:ptCount val="17"/>
                <c:pt idx="0">
                  <c:v>271600</c:v>
                </c:pt>
                <c:pt idx="1">
                  <c:v>263000</c:v>
                </c:pt>
                <c:pt idx="2">
                  <c:v>263000</c:v>
                </c:pt>
                <c:pt idx="3">
                  <c:v>260000</c:v>
                </c:pt>
                <c:pt idx="4">
                  <c:v>256000</c:v>
                </c:pt>
                <c:pt idx="5">
                  <c:v>195775.33039647577</c:v>
                </c:pt>
                <c:pt idx="6">
                  <c:v>193921.05263157896</c:v>
                </c:pt>
                <c:pt idx="7">
                  <c:v>186459.89304812835</c:v>
                </c:pt>
                <c:pt idx="8">
                  <c:v>181659.85130111524</c:v>
                </c:pt>
                <c:pt idx="9">
                  <c:v>175452.63157894739</c:v>
                </c:pt>
                <c:pt idx="10">
                  <c:v>149147.05882352943</c:v>
                </c:pt>
                <c:pt idx="11">
                  <c:v>118033.33333333333</c:v>
                </c:pt>
                <c:pt idx="12">
                  <c:v>79000</c:v>
                </c:pt>
                <c:pt idx="13">
                  <c:v>79000</c:v>
                </c:pt>
                <c:pt idx="14">
                  <c:v>74666.666666666672</c:v>
                </c:pt>
                <c:pt idx="15">
                  <c:v>65000</c:v>
                </c:pt>
                <c:pt idx="16">
                  <c:v>53571.428571428572</c:v>
                </c:pt>
              </c:numCache>
            </c:numRef>
          </c:val>
        </c:ser>
        <c:dLbls/>
        <c:axId val="323774336"/>
        <c:axId val="323948544"/>
      </c:barChart>
      <c:catAx>
        <c:axId val="323774336"/>
        <c:scaling>
          <c:orientation val="minMax"/>
        </c:scaling>
        <c:axPos val="l"/>
        <c:tickLblPos val="nextTo"/>
        <c:crossAx val="323948544"/>
        <c:crosses val="autoZero"/>
        <c:auto val="1"/>
        <c:lblAlgn val="ctr"/>
        <c:lblOffset val="100"/>
      </c:catAx>
      <c:valAx>
        <c:axId val="323948544"/>
        <c:scaling>
          <c:orientation val="minMax"/>
        </c:scaling>
        <c:axPos val="b"/>
        <c:majorGridlines/>
        <c:numFmt formatCode="General" sourceLinked="1"/>
        <c:tickLblPos val="nextTo"/>
        <c:crossAx val="323774336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485774</xdr:colOff>
      <xdr:row>31</xdr:row>
      <xdr:rowOff>138111</xdr:rowOff>
    </xdr:from>
    <xdr:to>
      <xdr:col>20</xdr:col>
      <xdr:colOff>66675</xdr:colOff>
      <xdr:row>53</xdr:row>
      <xdr:rowOff>66674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333375</xdr:colOff>
      <xdr:row>32</xdr:row>
      <xdr:rowOff>133350</xdr:rowOff>
    </xdr:from>
    <xdr:ext cx="3920112" cy="436786"/>
    <xdr:sp macro="" textlink="">
      <xdr:nvSpPr>
        <xdr:cNvPr id="3" name="TextBox 2"/>
        <xdr:cNvSpPr txBox="1"/>
      </xdr:nvSpPr>
      <xdr:spPr>
        <a:xfrm>
          <a:off x="8439150" y="8448675"/>
          <a:ext cx="3920112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Количество премиальных</a:t>
          </a:r>
          <a:r>
            <a:rPr lang="ru-RU" sz="1100" baseline="0"/>
            <a:t> автомобилией в разных сегментах</a:t>
          </a:r>
        </a:p>
        <a:p>
          <a:endParaRPr lang="ru-RU" sz="1100"/>
        </a:p>
      </xdr:txBody>
    </xdr:sp>
    <xdr:clientData/>
  </xdr:oneCellAnchor>
  <xdr:twoCellAnchor>
    <xdr:from>
      <xdr:col>20</xdr:col>
      <xdr:colOff>38099</xdr:colOff>
      <xdr:row>32</xdr:row>
      <xdr:rowOff>80962</xdr:rowOff>
    </xdr:from>
    <xdr:to>
      <xdr:col>27</xdr:col>
      <xdr:colOff>38099</xdr:colOff>
      <xdr:row>52</xdr:row>
      <xdr:rowOff>28576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5</xdr:row>
      <xdr:rowOff>33337</xdr:rowOff>
    </xdr:from>
    <xdr:to>
      <xdr:col>20</xdr:col>
      <xdr:colOff>219075</xdr:colOff>
      <xdr:row>30</xdr:row>
      <xdr:rowOff>66675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2"/>
  <sheetViews>
    <sheetView workbookViewId="0">
      <selection activeCell="S6" sqref="S6"/>
    </sheetView>
  </sheetViews>
  <sheetFormatPr defaultRowHeight="15"/>
  <cols>
    <col min="1" max="1" width="19.28515625" customWidth="1"/>
    <col min="2" max="2" width="16.7109375" customWidth="1"/>
    <col min="7" max="7" width="10.85546875" customWidth="1"/>
    <col min="8" max="8" width="10.7109375" customWidth="1"/>
    <col min="11" max="11" width="18.28515625" customWidth="1"/>
    <col min="19" max="19" width="12.7109375" customWidth="1"/>
    <col min="20" max="20" width="9.42578125" bestFit="1" customWidth="1"/>
    <col min="21" max="22" width="10" bestFit="1" customWidth="1"/>
  </cols>
  <sheetData>
    <row r="1" spans="1:22">
      <c r="A1" s="59" t="s">
        <v>0</v>
      </c>
      <c r="B1" s="60" t="s">
        <v>1</v>
      </c>
      <c r="C1" s="60"/>
      <c r="D1" s="60"/>
      <c r="E1" s="60"/>
      <c r="F1" s="60"/>
      <c r="G1" s="60"/>
      <c r="H1" s="60"/>
      <c r="K1" s="59" t="s">
        <v>0</v>
      </c>
      <c r="L1" s="60" t="s">
        <v>112</v>
      </c>
      <c r="M1" s="60"/>
      <c r="N1" s="60"/>
      <c r="O1" s="60"/>
      <c r="P1" s="60"/>
      <c r="Q1" s="60"/>
      <c r="R1" s="60"/>
      <c r="S1" s="27"/>
      <c r="T1" s="62" t="s">
        <v>113</v>
      </c>
      <c r="U1" s="62"/>
      <c r="V1" s="62"/>
    </row>
    <row r="2" spans="1:22">
      <c r="A2" s="59"/>
      <c r="B2" s="61" t="s">
        <v>3</v>
      </c>
      <c r="C2" s="59" t="s">
        <v>4</v>
      </c>
      <c r="D2" s="59"/>
      <c r="E2" s="59"/>
      <c r="F2" s="59"/>
      <c r="G2" s="59"/>
      <c r="H2" s="59"/>
      <c r="K2" s="59"/>
      <c r="L2" s="63" t="s">
        <v>99</v>
      </c>
      <c r="M2" s="59" t="s">
        <v>100</v>
      </c>
      <c r="N2" s="59"/>
      <c r="O2" s="59"/>
      <c r="P2" s="59"/>
      <c r="Q2" s="59"/>
      <c r="R2" s="59"/>
      <c r="S2" s="28"/>
    </row>
    <row r="3" spans="1:22" ht="42">
      <c r="A3" s="59"/>
      <c r="B3" s="61"/>
      <c r="C3" s="1" t="s">
        <v>5</v>
      </c>
      <c r="D3" s="1" t="s">
        <v>6</v>
      </c>
      <c r="E3" s="1" t="s">
        <v>7</v>
      </c>
      <c r="F3" s="1" t="s">
        <v>102</v>
      </c>
      <c r="G3" s="1" t="s">
        <v>8</v>
      </c>
      <c r="H3" s="7" t="s">
        <v>9</v>
      </c>
      <c r="I3" s="11" t="s">
        <v>104</v>
      </c>
      <c r="K3" s="59"/>
      <c r="L3" s="63"/>
      <c r="M3" s="5" t="s">
        <v>5</v>
      </c>
      <c r="N3" s="2" t="s">
        <v>6</v>
      </c>
      <c r="O3" s="2" t="s">
        <v>7</v>
      </c>
      <c r="P3" s="2" t="s">
        <v>102</v>
      </c>
      <c r="Q3" s="2" t="s">
        <v>8</v>
      </c>
      <c r="R3" s="8" t="s">
        <v>101</v>
      </c>
      <c r="S3" s="15" t="s">
        <v>105</v>
      </c>
      <c r="T3" s="17" t="s">
        <v>108</v>
      </c>
      <c r="U3" s="17" t="s">
        <v>106</v>
      </c>
      <c r="V3" s="17" t="s">
        <v>107</v>
      </c>
    </row>
    <row r="4" spans="1:22">
      <c r="A4" s="2" t="s">
        <v>10</v>
      </c>
      <c r="B4" s="2">
        <v>2317</v>
      </c>
      <c r="C4" s="2">
        <v>2318</v>
      </c>
      <c r="D4" s="2">
        <v>2319</v>
      </c>
      <c r="E4" s="2">
        <v>2320</v>
      </c>
      <c r="F4" s="2"/>
      <c r="G4" s="2">
        <v>2321</v>
      </c>
      <c r="H4" s="8">
        <v>2322</v>
      </c>
      <c r="I4" s="12"/>
      <c r="K4" s="2" t="s">
        <v>10</v>
      </c>
      <c r="L4" s="2">
        <v>2417</v>
      </c>
      <c r="M4" s="2">
        <v>2418</v>
      </c>
      <c r="N4" s="2">
        <v>2419</v>
      </c>
      <c r="O4" s="2">
        <v>2420</v>
      </c>
      <c r="P4" s="2"/>
      <c r="Q4" s="2">
        <v>2421</v>
      </c>
      <c r="R4" s="8">
        <v>2422</v>
      </c>
      <c r="S4" s="12"/>
      <c r="T4" s="18"/>
      <c r="U4" s="18"/>
      <c r="V4" s="18"/>
    </row>
    <row r="5" spans="1:22" ht="21">
      <c r="A5" s="3" t="s">
        <v>11</v>
      </c>
      <c r="B5" s="4">
        <v>127975</v>
      </c>
      <c r="C5" s="4">
        <v>31313</v>
      </c>
      <c r="D5" s="4">
        <v>53093</v>
      </c>
      <c r="E5" s="4">
        <v>22496</v>
      </c>
      <c r="F5" s="4">
        <f>SUM(C5:E5)</f>
        <v>106902</v>
      </c>
      <c r="G5" s="4">
        <v>18146</v>
      </c>
      <c r="H5" s="9">
        <v>2927</v>
      </c>
      <c r="I5" s="13">
        <v>39297818</v>
      </c>
      <c r="K5" s="3" t="s">
        <v>11</v>
      </c>
      <c r="L5" s="4">
        <v>4165221</v>
      </c>
      <c r="M5" s="4">
        <v>750406</v>
      </c>
      <c r="N5" s="4">
        <v>1143842</v>
      </c>
      <c r="O5" s="4">
        <v>245399</v>
      </c>
      <c r="P5" s="4">
        <f>SUM(M5:O5)</f>
        <v>2139647</v>
      </c>
      <c r="Q5" s="4">
        <v>1505788</v>
      </c>
      <c r="R5" s="9">
        <v>519786</v>
      </c>
      <c r="S5" s="13">
        <v>115442283</v>
      </c>
      <c r="T5" s="18">
        <f>P5/F5*1000</f>
        <v>20015.032459635928</v>
      </c>
      <c r="U5" s="18">
        <f>Q5/G5*1000</f>
        <v>82981.814173922627</v>
      </c>
      <c r="V5" s="18">
        <f>R5/H5*1000</f>
        <v>177583.19098052612</v>
      </c>
    </row>
    <row r="6" spans="1:22">
      <c r="A6" s="3" t="s">
        <v>103</v>
      </c>
      <c r="B6" s="4"/>
      <c r="C6" s="4"/>
      <c r="D6" s="4"/>
      <c r="E6" s="4"/>
      <c r="F6" s="6">
        <f>F5/B5</f>
        <v>0.83533502637233836</v>
      </c>
      <c r="G6" s="6">
        <f t="shared" ref="G6:H6" si="0">G5/C5</f>
        <v>0.57950372049947307</v>
      </c>
      <c r="H6" s="10">
        <f t="shared" si="0"/>
        <v>5.5129678111992167E-2</v>
      </c>
      <c r="I6" s="14">
        <f>B5/I5</f>
        <v>3.2565421316776417E-3</v>
      </c>
      <c r="K6" s="3" t="s">
        <v>103</v>
      </c>
      <c r="L6" s="4"/>
      <c r="M6" s="4"/>
      <c r="N6" s="4"/>
      <c r="O6" s="4"/>
      <c r="P6" s="6">
        <f>P5/L5</f>
        <v>0.51369351110061146</v>
      </c>
      <c r="Q6" s="6">
        <f>Q5/L5</f>
        <v>0.36151455108864572</v>
      </c>
      <c r="R6" s="10">
        <f>R5/L5</f>
        <v>0.12479193781074281</v>
      </c>
      <c r="S6" s="16">
        <f>L5/S5</f>
        <v>3.6080549446514322E-2</v>
      </c>
      <c r="T6" s="18"/>
      <c r="U6" s="18"/>
      <c r="V6" s="18"/>
    </row>
    <row r="7" spans="1:22">
      <c r="A7" s="3" t="s">
        <v>12</v>
      </c>
      <c r="B7" s="4">
        <v>802</v>
      </c>
      <c r="C7" s="4">
        <v>169</v>
      </c>
      <c r="D7" s="4">
        <v>360</v>
      </c>
      <c r="E7" s="4">
        <v>173</v>
      </c>
      <c r="F7" s="4">
        <f t="shared" ref="F7:F65" si="1">SUM(C7:E7)</f>
        <v>702</v>
      </c>
      <c r="G7" s="4">
        <v>83</v>
      </c>
      <c r="H7" s="9">
        <v>17</v>
      </c>
      <c r="I7" s="12"/>
      <c r="K7" s="3" t="s">
        <v>12</v>
      </c>
      <c r="L7" s="4">
        <v>24050</v>
      </c>
      <c r="M7" s="4">
        <v>4111</v>
      </c>
      <c r="N7" s="4">
        <v>7818</v>
      </c>
      <c r="O7" s="4">
        <v>1864</v>
      </c>
      <c r="P7" s="4">
        <f t="shared" ref="P7:P69" si="2">SUM(M7:O7)</f>
        <v>13793</v>
      </c>
      <c r="Q7" s="4">
        <v>7390</v>
      </c>
      <c r="R7" s="9">
        <v>2867</v>
      </c>
      <c r="S7" s="12"/>
      <c r="T7" s="18">
        <f t="shared" ref="T7:T69" si="3">P7/F7*1000</f>
        <v>19648.14814814815</v>
      </c>
      <c r="U7" s="18">
        <f t="shared" ref="U7:U69" si="4">Q7/G7*1000</f>
        <v>89036.144578313251</v>
      </c>
      <c r="V7" s="18">
        <f t="shared" ref="V7:V69" si="5">R7/H7*1000</f>
        <v>168647.05882352943</v>
      </c>
    </row>
    <row r="8" spans="1:22">
      <c r="A8" s="3" t="s">
        <v>13</v>
      </c>
      <c r="B8" s="4">
        <v>431</v>
      </c>
      <c r="C8" s="4">
        <v>117</v>
      </c>
      <c r="D8" s="4">
        <v>158</v>
      </c>
      <c r="E8" s="4">
        <v>92</v>
      </c>
      <c r="F8" s="4">
        <f t="shared" si="1"/>
        <v>367</v>
      </c>
      <c r="G8" s="4">
        <v>58</v>
      </c>
      <c r="H8" s="9">
        <v>6</v>
      </c>
      <c r="I8" s="12"/>
      <c r="K8" s="3" t="s">
        <v>13</v>
      </c>
      <c r="L8" s="4">
        <v>11639</v>
      </c>
      <c r="M8" s="4">
        <v>2573</v>
      </c>
      <c r="N8" s="4">
        <v>3287</v>
      </c>
      <c r="O8" s="4">
        <v>921</v>
      </c>
      <c r="P8" s="4">
        <f t="shared" si="2"/>
        <v>6781</v>
      </c>
      <c r="Q8" s="4">
        <v>3914</v>
      </c>
      <c r="R8" s="9">
        <v>944</v>
      </c>
      <c r="S8" s="12"/>
      <c r="T8" s="18">
        <f t="shared" si="3"/>
        <v>18476.839237057218</v>
      </c>
      <c r="U8" s="18">
        <f t="shared" si="4"/>
        <v>67482.758620689652</v>
      </c>
      <c r="V8" s="18">
        <f t="shared" si="5"/>
        <v>157333.33333333334</v>
      </c>
    </row>
    <row r="9" spans="1:22">
      <c r="A9" s="3" t="s">
        <v>14</v>
      </c>
      <c r="B9" s="4">
        <v>626</v>
      </c>
      <c r="C9" s="4">
        <v>167</v>
      </c>
      <c r="D9" s="4">
        <v>270</v>
      </c>
      <c r="E9" s="4">
        <v>120</v>
      </c>
      <c r="F9" s="4">
        <f t="shared" si="1"/>
        <v>557</v>
      </c>
      <c r="G9" s="4">
        <v>64</v>
      </c>
      <c r="H9" s="9">
        <v>5</v>
      </c>
      <c r="I9" s="12"/>
      <c r="K9" s="3" t="s">
        <v>14</v>
      </c>
      <c r="L9" s="4">
        <v>18651</v>
      </c>
      <c r="M9" s="4">
        <v>4490</v>
      </c>
      <c r="N9" s="4">
        <v>6071</v>
      </c>
      <c r="O9" s="4">
        <v>1310</v>
      </c>
      <c r="P9" s="4">
        <f t="shared" si="2"/>
        <v>11871</v>
      </c>
      <c r="Q9" s="4">
        <v>5930</v>
      </c>
      <c r="R9" s="9">
        <v>850</v>
      </c>
      <c r="S9" s="12"/>
      <c r="T9" s="18">
        <f t="shared" si="3"/>
        <v>21312.387791741472</v>
      </c>
      <c r="U9" s="18">
        <f t="shared" si="4"/>
        <v>92656.25</v>
      </c>
      <c r="V9" s="18">
        <f t="shared" si="5"/>
        <v>170000</v>
      </c>
    </row>
    <row r="10" spans="1:22">
      <c r="A10" s="3" t="s">
        <v>15</v>
      </c>
      <c r="B10" s="4">
        <v>1289</v>
      </c>
      <c r="C10" s="4">
        <v>326</v>
      </c>
      <c r="D10" s="4">
        <v>560</v>
      </c>
      <c r="E10" s="4">
        <v>260</v>
      </c>
      <c r="F10" s="4">
        <f t="shared" si="1"/>
        <v>1146</v>
      </c>
      <c r="G10" s="4">
        <v>131</v>
      </c>
      <c r="H10" s="9">
        <v>12</v>
      </c>
      <c r="I10" s="12"/>
      <c r="K10" s="3" t="s">
        <v>15</v>
      </c>
      <c r="L10" s="4">
        <v>34305</v>
      </c>
      <c r="M10" s="4">
        <v>7307</v>
      </c>
      <c r="N10" s="4">
        <v>11508</v>
      </c>
      <c r="O10" s="4">
        <v>2623</v>
      </c>
      <c r="P10" s="4">
        <f t="shared" si="2"/>
        <v>21438</v>
      </c>
      <c r="Q10" s="4">
        <v>10589</v>
      </c>
      <c r="R10" s="9">
        <v>2278</v>
      </c>
      <c r="S10" s="12"/>
      <c r="T10" s="18">
        <f t="shared" si="3"/>
        <v>18706.806282722515</v>
      </c>
      <c r="U10" s="18">
        <f t="shared" si="4"/>
        <v>80832.061068702285</v>
      </c>
      <c r="V10" s="18">
        <f t="shared" si="5"/>
        <v>189833.33333333334</v>
      </c>
    </row>
    <row r="11" spans="1:22">
      <c r="A11" s="3" t="s">
        <v>16</v>
      </c>
      <c r="B11" s="4">
        <v>572</v>
      </c>
      <c r="C11" s="4">
        <v>141</v>
      </c>
      <c r="D11" s="4">
        <v>260</v>
      </c>
      <c r="E11" s="4">
        <v>110</v>
      </c>
      <c r="F11" s="4">
        <f t="shared" si="1"/>
        <v>511</v>
      </c>
      <c r="G11" s="4">
        <v>54</v>
      </c>
      <c r="H11" s="9">
        <v>7</v>
      </c>
      <c r="I11" s="12"/>
      <c r="K11" s="3" t="s">
        <v>16</v>
      </c>
      <c r="L11" s="4">
        <v>12834</v>
      </c>
      <c r="M11" s="4">
        <v>2639</v>
      </c>
      <c r="N11" s="4">
        <v>4382</v>
      </c>
      <c r="O11" s="4">
        <v>1041</v>
      </c>
      <c r="P11" s="4">
        <f t="shared" si="2"/>
        <v>8062</v>
      </c>
      <c r="Q11" s="4">
        <v>3877</v>
      </c>
      <c r="R11" s="9">
        <v>895</v>
      </c>
      <c r="S11" s="12"/>
      <c r="T11" s="18">
        <f t="shared" si="3"/>
        <v>15776.908023483365</v>
      </c>
      <c r="U11" s="18">
        <f t="shared" si="4"/>
        <v>71796.296296296292</v>
      </c>
      <c r="V11" s="18">
        <f t="shared" si="5"/>
        <v>127857.14285714286</v>
      </c>
    </row>
    <row r="12" spans="1:22">
      <c r="A12" s="3" t="s">
        <v>17</v>
      </c>
      <c r="B12" s="4">
        <v>546</v>
      </c>
      <c r="C12" s="4">
        <v>130</v>
      </c>
      <c r="D12" s="4">
        <v>237</v>
      </c>
      <c r="E12" s="4">
        <v>101</v>
      </c>
      <c r="F12" s="4">
        <f t="shared" si="1"/>
        <v>468</v>
      </c>
      <c r="G12" s="4">
        <v>65</v>
      </c>
      <c r="H12" s="9">
        <v>13</v>
      </c>
      <c r="I12" s="12"/>
      <c r="K12" s="3" t="s">
        <v>17</v>
      </c>
      <c r="L12" s="4">
        <v>17728</v>
      </c>
      <c r="M12" s="4">
        <v>3219</v>
      </c>
      <c r="N12" s="4">
        <v>5418</v>
      </c>
      <c r="O12" s="4">
        <v>1168</v>
      </c>
      <c r="P12" s="4">
        <f t="shared" si="2"/>
        <v>9805</v>
      </c>
      <c r="Q12" s="4">
        <v>5430</v>
      </c>
      <c r="R12" s="9">
        <v>2493</v>
      </c>
      <c r="S12" s="12"/>
      <c r="T12" s="18">
        <f t="shared" si="3"/>
        <v>20950.854700854703</v>
      </c>
      <c r="U12" s="18">
        <f t="shared" si="4"/>
        <v>83538.461538461532</v>
      </c>
      <c r="V12" s="18">
        <f t="shared" si="5"/>
        <v>191769.23076923078</v>
      </c>
    </row>
    <row r="13" spans="1:22">
      <c r="A13" s="3" t="s">
        <v>18</v>
      </c>
      <c r="B13" s="4">
        <v>216</v>
      </c>
      <c r="C13" s="4">
        <v>47</v>
      </c>
      <c r="D13" s="4">
        <v>113</v>
      </c>
      <c r="E13" s="4">
        <v>39</v>
      </c>
      <c r="F13" s="4">
        <f t="shared" si="1"/>
        <v>199</v>
      </c>
      <c r="G13" s="4">
        <v>16</v>
      </c>
      <c r="H13" s="9">
        <v>1</v>
      </c>
      <c r="I13" s="12"/>
      <c r="K13" s="3" t="s">
        <v>18</v>
      </c>
      <c r="L13" s="4">
        <v>4625</v>
      </c>
      <c r="M13" s="4">
        <v>1075</v>
      </c>
      <c r="N13" s="4">
        <v>2232</v>
      </c>
      <c r="O13" s="4">
        <v>329</v>
      </c>
      <c r="P13" s="4">
        <f t="shared" si="2"/>
        <v>3636</v>
      </c>
      <c r="Q13" s="4">
        <v>835</v>
      </c>
      <c r="R13" s="9">
        <v>154</v>
      </c>
      <c r="S13" s="12"/>
      <c r="T13" s="18">
        <f t="shared" si="3"/>
        <v>18271.356783919597</v>
      </c>
      <c r="U13" s="18">
        <f t="shared" si="4"/>
        <v>52187.5</v>
      </c>
      <c r="V13" s="18">
        <f t="shared" si="5"/>
        <v>154000</v>
      </c>
    </row>
    <row r="14" spans="1:22">
      <c r="A14" s="3" t="s">
        <v>19</v>
      </c>
      <c r="B14" s="4">
        <v>494</v>
      </c>
      <c r="C14" s="4">
        <v>132</v>
      </c>
      <c r="D14" s="4">
        <v>212</v>
      </c>
      <c r="E14" s="4">
        <v>86</v>
      </c>
      <c r="F14" s="4">
        <f t="shared" si="1"/>
        <v>430</v>
      </c>
      <c r="G14" s="4">
        <v>61</v>
      </c>
      <c r="H14" s="9">
        <v>3</v>
      </c>
      <c r="I14" s="12"/>
      <c r="K14" s="3" t="s">
        <v>19</v>
      </c>
      <c r="L14" s="4">
        <v>13176</v>
      </c>
      <c r="M14" s="4">
        <v>2643</v>
      </c>
      <c r="N14" s="4">
        <v>4872</v>
      </c>
      <c r="O14" s="4">
        <v>811</v>
      </c>
      <c r="P14" s="4">
        <f t="shared" si="2"/>
        <v>8326</v>
      </c>
      <c r="Q14" s="4">
        <v>4353</v>
      </c>
      <c r="R14" s="9">
        <v>497</v>
      </c>
      <c r="S14" s="12"/>
      <c r="T14" s="18">
        <f t="shared" si="3"/>
        <v>19362.79069767442</v>
      </c>
      <c r="U14" s="18">
        <f t="shared" si="4"/>
        <v>71360.655737704918</v>
      </c>
      <c r="V14" s="18">
        <f t="shared" si="5"/>
        <v>165666.66666666666</v>
      </c>
    </row>
    <row r="15" spans="1:22">
      <c r="A15" s="3" t="s">
        <v>20</v>
      </c>
      <c r="B15" s="4">
        <v>491</v>
      </c>
      <c r="C15" s="4">
        <v>107</v>
      </c>
      <c r="D15" s="4">
        <v>247</v>
      </c>
      <c r="E15" s="4">
        <v>90</v>
      </c>
      <c r="F15" s="4">
        <f t="shared" si="1"/>
        <v>444</v>
      </c>
      <c r="G15" s="4">
        <v>43</v>
      </c>
      <c r="H15" s="9">
        <v>4</v>
      </c>
      <c r="I15" s="12"/>
      <c r="K15" s="3" t="s">
        <v>20</v>
      </c>
      <c r="L15" s="4">
        <v>12244</v>
      </c>
      <c r="M15" s="4">
        <v>2354</v>
      </c>
      <c r="N15" s="4">
        <v>4892</v>
      </c>
      <c r="O15" s="4">
        <v>1049</v>
      </c>
      <c r="P15" s="4">
        <f t="shared" si="2"/>
        <v>8295</v>
      </c>
      <c r="Q15" s="4">
        <v>3335</v>
      </c>
      <c r="R15" s="9">
        <v>614</v>
      </c>
      <c r="S15" s="12"/>
      <c r="T15" s="18">
        <f t="shared" si="3"/>
        <v>18682.43243243243</v>
      </c>
      <c r="U15" s="18">
        <f t="shared" si="4"/>
        <v>77558.139534883725</v>
      </c>
      <c r="V15" s="18">
        <f t="shared" si="5"/>
        <v>153500</v>
      </c>
    </row>
    <row r="16" spans="1:22">
      <c r="A16" s="3" t="s">
        <v>21</v>
      </c>
      <c r="B16" s="4">
        <v>12660</v>
      </c>
      <c r="C16" s="4">
        <v>3007</v>
      </c>
      <c r="D16" s="4">
        <v>5357</v>
      </c>
      <c r="E16" s="4">
        <v>2350</v>
      </c>
      <c r="F16" s="4">
        <f t="shared" si="1"/>
        <v>10714</v>
      </c>
      <c r="G16" s="4">
        <v>1667</v>
      </c>
      <c r="H16" s="9">
        <v>279</v>
      </c>
      <c r="I16" s="12"/>
      <c r="K16" s="3" t="s">
        <v>21</v>
      </c>
      <c r="L16" s="4">
        <v>405690</v>
      </c>
      <c r="M16" s="4">
        <v>73359</v>
      </c>
      <c r="N16" s="4">
        <v>118017</v>
      </c>
      <c r="O16" s="4">
        <v>25283</v>
      </c>
      <c r="P16" s="4">
        <f t="shared" si="2"/>
        <v>216659</v>
      </c>
      <c r="Q16" s="4">
        <v>138956</v>
      </c>
      <c r="R16" s="9">
        <v>50075</v>
      </c>
      <c r="S16" s="12"/>
      <c r="T16" s="18">
        <f t="shared" si="3"/>
        <v>20222.045921224566</v>
      </c>
      <c r="U16" s="18">
        <f t="shared" si="4"/>
        <v>83356.928614277131</v>
      </c>
      <c r="V16" s="18">
        <f t="shared" si="5"/>
        <v>179480.28673835125</v>
      </c>
    </row>
    <row r="17" spans="1:22">
      <c r="A17" s="3" t="s">
        <v>22</v>
      </c>
      <c r="B17" s="4">
        <v>232</v>
      </c>
      <c r="C17" s="4">
        <v>65</v>
      </c>
      <c r="D17" s="4">
        <v>102</v>
      </c>
      <c r="E17" s="4">
        <v>36</v>
      </c>
      <c r="F17" s="4">
        <f t="shared" si="1"/>
        <v>203</v>
      </c>
      <c r="G17" s="4">
        <v>28</v>
      </c>
      <c r="H17" s="9">
        <v>1</v>
      </c>
      <c r="I17" s="12"/>
      <c r="K17" s="3" t="s">
        <v>22</v>
      </c>
      <c r="L17" s="4">
        <v>6695</v>
      </c>
      <c r="M17" s="4">
        <v>1633</v>
      </c>
      <c r="N17" s="4">
        <v>2267</v>
      </c>
      <c r="O17" s="4">
        <v>307</v>
      </c>
      <c r="P17" s="4">
        <f t="shared" si="2"/>
        <v>4207</v>
      </c>
      <c r="Q17" s="4">
        <v>2381</v>
      </c>
      <c r="R17" s="9">
        <v>107</v>
      </c>
      <c r="S17" s="12"/>
      <c r="T17" s="18">
        <f t="shared" si="3"/>
        <v>20724.137931034486</v>
      </c>
      <c r="U17" s="18">
        <f t="shared" si="4"/>
        <v>85035.71428571429</v>
      </c>
      <c r="V17" s="18">
        <f t="shared" si="5"/>
        <v>107000</v>
      </c>
    </row>
    <row r="18" spans="1:22">
      <c r="A18" s="3" t="s">
        <v>23</v>
      </c>
      <c r="B18" s="4">
        <v>545</v>
      </c>
      <c r="C18" s="4">
        <v>120</v>
      </c>
      <c r="D18" s="4">
        <v>259</v>
      </c>
      <c r="E18" s="4">
        <v>95</v>
      </c>
      <c r="F18" s="4">
        <f t="shared" si="1"/>
        <v>474</v>
      </c>
      <c r="G18" s="4">
        <v>66</v>
      </c>
      <c r="H18" s="9">
        <v>5</v>
      </c>
      <c r="I18" s="12"/>
      <c r="K18" s="3" t="s">
        <v>23</v>
      </c>
      <c r="L18" s="4">
        <v>16363</v>
      </c>
      <c r="M18" s="4">
        <v>2773</v>
      </c>
      <c r="N18" s="4">
        <v>5828</v>
      </c>
      <c r="O18" s="4">
        <v>993</v>
      </c>
      <c r="P18" s="4">
        <f t="shared" si="2"/>
        <v>9594</v>
      </c>
      <c r="Q18" s="4">
        <v>6071</v>
      </c>
      <c r="R18" s="9">
        <v>698</v>
      </c>
      <c r="S18" s="12"/>
      <c r="T18" s="18">
        <f t="shared" si="3"/>
        <v>20240.506329113923</v>
      </c>
      <c r="U18" s="18">
        <f t="shared" si="4"/>
        <v>91984.84848484848</v>
      </c>
      <c r="V18" s="18">
        <f t="shared" si="5"/>
        <v>139600</v>
      </c>
    </row>
    <row r="19" spans="1:22">
      <c r="A19" s="3" t="s">
        <v>24</v>
      </c>
      <c r="B19" s="4">
        <v>389</v>
      </c>
      <c r="C19" s="4">
        <v>91</v>
      </c>
      <c r="D19" s="4">
        <v>176</v>
      </c>
      <c r="E19" s="4">
        <v>71</v>
      </c>
      <c r="F19" s="4">
        <f t="shared" si="1"/>
        <v>338</v>
      </c>
      <c r="G19" s="4">
        <v>44</v>
      </c>
      <c r="H19" s="9">
        <v>7</v>
      </c>
      <c r="I19" s="12"/>
      <c r="K19" s="3" t="s">
        <v>24</v>
      </c>
      <c r="L19" s="4">
        <v>9520</v>
      </c>
      <c r="M19" s="4">
        <v>1863</v>
      </c>
      <c r="N19" s="4">
        <v>3212</v>
      </c>
      <c r="O19" s="4">
        <v>714</v>
      </c>
      <c r="P19" s="4">
        <f t="shared" si="2"/>
        <v>5789</v>
      </c>
      <c r="Q19" s="4">
        <v>2847</v>
      </c>
      <c r="R19" s="9">
        <v>884</v>
      </c>
      <c r="S19" s="12"/>
      <c r="T19" s="18">
        <f t="shared" si="3"/>
        <v>17127.218934911241</v>
      </c>
      <c r="U19" s="18">
        <f t="shared" si="4"/>
        <v>64704.545454545456</v>
      </c>
      <c r="V19" s="18">
        <f t="shared" si="5"/>
        <v>126285.71428571429</v>
      </c>
    </row>
    <row r="20" spans="1:22">
      <c r="A20" s="3" t="s">
        <v>25</v>
      </c>
      <c r="B20" s="4">
        <v>358</v>
      </c>
      <c r="C20" s="4">
        <v>71</v>
      </c>
      <c r="D20" s="4">
        <v>169</v>
      </c>
      <c r="E20" s="4">
        <v>71</v>
      </c>
      <c r="F20" s="4">
        <f t="shared" si="1"/>
        <v>311</v>
      </c>
      <c r="G20" s="4">
        <v>43</v>
      </c>
      <c r="H20" s="9">
        <v>4</v>
      </c>
      <c r="I20" s="12"/>
      <c r="K20" s="3" t="s">
        <v>25</v>
      </c>
      <c r="L20" s="4">
        <v>11152</v>
      </c>
      <c r="M20" s="4">
        <v>1948</v>
      </c>
      <c r="N20" s="4">
        <v>3697</v>
      </c>
      <c r="O20" s="4">
        <v>749</v>
      </c>
      <c r="P20" s="4">
        <f t="shared" si="2"/>
        <v>6394</v>
      </c>
      <c r="Q20" s="4">
        <v>3986</v>
      </c>
      <c r="R20" s="9">
        <v>772</v>
      </c>
      <c r="S20" s="12"/>
      <c r="T20" s="18">
        <f t="shared" si="3"/>
        <v>20559.485530546623</v>
      </c>
      <c r="U20" s="18">
        <f t="shared" si="4"/>
        <v>92697.674418604642</v>
      </c>
      <c r="V20" s="18">
        <f t="shared" si="5"/>
        <v>193000</v>
      </c>
    </row>
    <row r="21" spans="1:22">
      <c r="A21" s="3" t="s">
        <v>26</v>
      </c>
      <c r="B21" s="4">
        <v>638</v>
      </c>
      <c r="C21" s="4">
        <v>135</v>
      </c>
      <c r="D21" s="4">
        <v>289</v>
      </c>
      <c r="E21" s="4">
        <v>129</v>
      </c>
      <c r="F21" s="4">
        <f t="shared" si="1"/>
        <v>553</v>
      </c>
      <c r="G21" s="4">
        <v>77</v>
      </c>
      <c r="H21" s="9">
        <v>8</v>
      </c>
      <c r="I21" s="12"/>
      <c r="K21" s="3" t="s">
        <v>26</v>
      </c>
      <c r="L21" s="4">
        <v>11618</v>
      </c>
      <c r="M21" s="4">
        <v>2191</v>
      </c>
      <c r="N21" s="4">
        <v>4168</v>
      </c>
      <c r="O21" s="4">
        <v>901</v>
      </c>
      <c r="P21" s="4">
        <f t="shared" si="2"/>
        <v>7260</v>
      </c>
      <c r="Q21" s="4">
        <v>3656</v>
      </c>
      <c r="R21" s="9">
        <v>702</v>
      </c>
      <c r="S21" s="12"/>
      <c r="T21" s="18">
        <f t="shared" si="3"/>
        <v>13128.390596745026</v>
      </c>
      <c r="U21" s="18">
        <f t="shared" si="4"/>
        <v>47480.519480519484</v>
      </c>
      <c r="V21" s="18">
        <f t="shared" si="5"/>
        <v>87750</v>
      </c>
    </row>
    <row r="22" spans="1:22">
      <c r="A22" s="3" t="s">
        <v>27</v>
      </c>
      <c r="B22" s="4">
        <v>842</v>
      </c>
      <c r="C22" s="4">
        <v>182</v>
      </c>
      <c r="D22" s="4">
        <v>364</v>
      </c>
      <c r="E22" s="4">
        <v>178</v>
      </c>
      <c r="F22" s="4">
        <f t="shared" si="1"/>
        <v>724</v>
      </c>
      <c r="G22" s="4">
        <v>104</v>
      </c>
      <c r="H22" s="9">
        <v>14</v>
      </c>
      <c r="I22" s="12"/>
      <c r="K22" s="3" t="s">
        <v>27</v>
      </c>
      <c r="L22" s="4">
        <v>25527</v>
      </c>
      <c r="M22" s="4">
        <v>4179</v>
      </c>
      <c r="N22" s="4">
        <v>7912</v>
      </c>
      <c r="O22" s="4">
        <v>1692</v>
      </c>
      <c r="P22" s="4">
        <f t="shared" si="2"/>
        <v>13783</v>
      </c>
      <c r="Q22" s="4">
        <v>9010</v>
      </c>
      <c r="R22" s="9">
        <v>2734</v>
      </c>
      <c r="S22" s="12"/>
      <c r="T22" s="18">
        <f t="shared" si="3"/>
        <v>19037.292817679558</v>
      </c>
      <c r="U22" s="18">
        <f t="shared" si="4"/>
        <v>86634.61538461539</v>
      </c>
      <c r="V22" s="18">
        <f t="shared" si="5"/>
        <v>195285.71428571429</v>
      </c>
    </row>
    <row r="23" spans="1:22">
      <c r="A23" s="3" t="s">
        <v>28</v>
      </c>
      <c r="B23" s="4">
        <v>617</v>
      </c>
      <c r="C23" s="4">
        <v>163</v>
      </c>
      <c r="D23" s="4">
        <v>270</v>
      </c>
      <c r="E23" s="4">
        <v>102</v>
      </c>
      <c r="F23" s="4">
        <f t="shared" si="1"/>
        <v>535</v>
      </c>
      <c r="G23" s="4">
        <v>75</v>
      </c>
      <c r="H23" s="9">
        <v>7</v>
      </c>
      <c r="I23" s="12"/>
      <c r="K23" s="3" t="s">
        <v>28</v>
      </c>
      <c r="L23" s="4">
        <v>17037</v>
      </c>
      <c r="M23" s="4">
        <v>3514</v>
      </c>
      <c r="N23" s="4">
        <v>5603</v>
      </c>
      <c r="O23" s="4">
        <v>952</v>
      </c>
      <c r="P23" s="4">
        <f t="shared" si="2"/>
        <v>10069</v>
      </c>
      <c r="Q23" s="4">
        <v>5875</v>
      </c>
      <c r="R23" s="9">
        <v>1093</v>
      </c>
      <c r="S23" s="12"/>
      <c r="T23" s="18">
        <f t="shared" si="3"/>
        <v>18820.560747663552</v>
      </c>
      <c r="U23" s="18">
        <f t="shared" si="4"/>
        <v>78333.333333333328</v>
      </c>
      <c r="V23" s="18">
        <f t="shared" si="5"/>
        <v>156142.85714285713</v>
      </c>
    </row>
    <row r="24" spans="1:22">
      <c r="A24" s="3" t="s">
        <v>29</v>
      </c>
      <c r="B24" s="4">
        <v>43956</v>
      </c>
      <c r="C24" s="4">
        <v>11197</v>
      </c>
      <c r="D24" s="4">
        <v>16711</v>
      </c>
      <c r="E24" s="4">
        <v>7312</v>
      </c>
      <c r="F24" s="4">
        <f t="shared" si="1"/>
        <v>35220</v>
      </c>
      <c r="G24" s="4">
        <v>7335</v>
      </c>
      <c r="H24" s="9">
        <v>1401</v>
      </c>
      <c r="I24" s="12"/>
      <c r="K24" s="3" t="s">
        <v>29</v>
      </c>
      <c r="L24" s="4">
        <v>1691971</v>
      </c>
      <c r="M24" s="4">
        <v>292992</v>
      </c>
      <c r="N24" s="4">
        <v>380648</v>
      </c>
      <c r="O24" s="4">
        <v>83938</v>
      </c>
      <c r="P24" s="4">
        <f t="shared" si="2"/>
        <v>757578</v>
      </c>
      <c r="Q24" s="4">
        <v>665733</v>
      </c>
      <c r="R24" s="9">
        <v>268660</v>
      </c>
      <c r="S24" s="12"/>
      <c r="T24" s="18">
        <f t="shared" si="3"/>
        <v>21509.880749574106</v>
      </c>
      <c r="U24" s="18">
        <f t="shared" si="4"/>
        <v>90761.145194274024</v>
      </c>
      <c r="V24" s="18">
        <f t="shared" si="5"/>
        <v>191763.02640970735</v>
      </c>
    </row>
    <row r="25" spans="1:22">
      <c r="A25" s="3" t="s">
        <v>30</v>
      </c>
      <c r="B25" s="4">
        <v>211</v>
      </c>
      <c r="C25" s="4">
        <v>52</v>
      </c>
      <c r="D25" s="4">
        <v>92</v>
      </c>
      <c r="E25" s="4">
        <v>43</v>
      </c>
      <c r="F25" s="4">
        <f t="shared" si="1"/>
        <v>187</v>
      </c>
      <c r="G25" s="4">
        <v>19</v>
      </c>
      <c r="H25" s="9">
        <v>5</v>
      </c>
      <c r="I25" s="12"/>
      <c r="K25" s="3" t="s">
        <v>30</v>
      </c>
      <c r="L25" s="4">
        <v>5703</v>
      </c>
      <c r="M25" s="4">
        <v>1207</v>
      </c>
      <c r="N25" s="4">
        <v>2142</v>
      </c>
      <c r="O25" s="4">
        <v>465</v>
      </c>
      <c r="P25" s="4">
        <f t="shared" si="2"/>
        <v>3814</v>
      </c>
      <c r="Q25" s="4">
        <v>1261</v>
      </c>
      <c r="R25" s="9">
        <v>628</v>
      </c>
      <c r="S25" s="12"/>
      <c r="T25" s="18">
        <f t="shared" si="3"/>
        <v>20395.72192513369</v>
      </c>
      <c r="U25" s="18">
        <f t="shared" si="4"/>
        <v>66368.421052631573</v>
      </c>
      <c r="V25" s="18">
        <f t="shared" si="5"/>
        <v>125600</v>
      </c>
    </row>
    <row r="26" spans="1:22">
      <c r="A26" s="3" t="s">
        <v>31</v>
      </c>
      <c r="B26" s="4">
        <v>227</v>
      </c>
      <c r="C26" s="4">
        <v>51</v>
      </c>
      <c r="D26" s="4">
        <v>101</v>
      </c>
      <c r="E26" s="4">
        <v>57</v>
      </c>
      <c r="F26" s="4">
        <f t="shared" si="1"/>
        <v>209</v>
      </c>
      <c r="G26" s="4">
        <v>13</v>
      </c>
      <c r="H26" s="9">
        <v>5</v>
      </c>
      <c r="I26" s="12"/>
      <c r="K26" s="3" t="s">
        <v>31</v>
      </c>
      <c r="L26" s="4">
        <v>6228</v>
      </c>
      <c r="M26" s="4">
        <v>1312</v>
      </c>
      <c r="N26" s="4">
        <v>2227</v>
      </c>
      <c r="O26" s="4">
        <v>756</v>
      </c>
      <c r="P26" s="4">
        <f t="shared" si="2"/>
        <v>4295</v>
      </c>
      <c r="Q26" s="4">
        <v>874</v>
      </c>
      <c r="R26" s="9">
        <v>1059</v>
      </c>
      <c r="S26" s="12"/>
      <c r="T26" s="18">
        <f t="shared" si="3"/>
        <v>20550.239234449764</v>
      </c>
      <c r="U26" s="18">
        <f t="shared" si="4"/>
        <v>67230.76923076922</v>
      </c>
      <c r="V26" s="18">
        <f t="shared" si="5"/>
        <v>211800</v>
      </c>
    </row>
    <row r="27" spans="1:22" ht="21">
      <c r="A27" s="3" t="s">
        <v>32</v>
      </c>
      <c r="B27" s="4">
        <v>328</v>
      </c>
      <c r="C27" s="4">
        <v>80</v>
      </c>
      <c r="D27" s="4">
        <v>151</v>
      </c>
      <c r="E27" s="4">
        <v>72</v>
      </c>
      <c r="F27" s="4">
        <f t="shared" si="1"/>
        <v>303</v>
      </c>
      <c r="G27" s="4">
        <v>20</v>
      </c>
      <c r="H27" s="9">
        <v>5</v>
      </c>
      <c r="I27" s="12"/>
      <c r="K27" s="3" t="s">
        <v>32</v>
      </c>
      <c r="L27" s="4">
        <v>9120</v>
      </c>
      <c r="M27" s="4">
        <v>2108</v>
      </c>
      <c r="N27" s="4">
        <v>3682</v>
      </c>
      <c r="O27" s="4">
        <v>781</v>
      </c>
      <c r="P27" s="4">
        <f t="shared" si="2"/>
        <v>6571</v>
      </c>
      <c r="Q27" s="4">
        <v>1520</v>
      </c>
      <c r="R27" s="9">
        <v>1029</v>
      </c>
      <c r="S27" s="12"/>
      <c r="T27" s="18">
        <f t="shared" si="3"/>
        <v>21686.468646864687</v>
      </c>
      <c r="U27" s="18">
        <f t="shared" si="4"/>
        <v>76000</v>
      </c>
      <c r="V27" s="18">
        <f t="shared" si="5"/>
        <v>205800</v>
      </c>
    </row>
    <row r="28" spans="1:22">
      <c r="A28" s="3" t="s">
        <v>33</v>
      </c>
      <c r="B28" s="4">
        <v>448</v>
      </c>
      <c r="C28" s="4">
        <v>102</v>
      </c>
      <c r="D28" s="4">
        <v>209</v>
      </c>
      <c r="E28" s="4">
        <v>89</v>
      </c>
      <c r="F28" s="4">
        <f t="shared" si="1"/>
        <v>400</v>
      </c>
      <c r="G28" s="4">
        <v>45</v>
      </c>
      <c r="H28" s="9">
        <v>3</v>
      </c>
      <c r="I28" s="12"/>
      <c r="K28" s="3" t="s">
        <v>33</v>
      </c>
      <c r="L28" s="4">
        <v>12610</v>
      </c>
      <c r="M28" s="4">
        <v>2390</v>
      </c>
      <c r="N28" s="4">
        <v>4809</v>
      </c>
      <c r="O28" s="4">
        <v>939</v>
      </c>
      <c r="P28" s="4">
        <f t="shared" si="2"/>
        <v>8138</v>
      </c>
      <c r="Q28" s="4">
        <v>3847</v>
      </c>
      <c r="R28" s="9">
        <v>625</v>
      </c>
      <c r="S28" s="12"/>
      <c r="T28" s="18">
        <f t="shared" si="3"/>
        <v>20345</v>
      </c>
      <c r="U28" s="18">
        <f t="shared" si="4"/>
        <v>85488.888888888891</v>
      </c>
      <c r="V28" s="18">
        <f t="shared" si="5"/>
        <v>208333.33333333334</v>
      </c>
    </row>
    <row r="29" spans="1:22" ht="21">
      <c r="A29" s="3" t="s">
        <v>34</v>
      </c>
      <c r="B29" s="4">
        <v>836</v>
      </c>
      <c r="C29" s="4">
        <v>189</v>
      </c>
      <c r="D29" s="4">
        <v>369</v>
      </c>
      <c r="E29" s="4">
        <v>147</v>
      </c>
      <c r="F29" s="4">
        <f t="shared" si="1"/>
        <v>705</v>
      </c>
      <c r="G29" s="4">
        <v>114</v>
      </c>
      <c r="H29" s="9">
        <v>17</v>
      </c>
      <c r="I29" s="12"/>
      <c r="K29" s="3" t="s">
        <v>34</v>
      </c>
      <c r="L29" s="4">
        <v>23712</v>
      </c>
      <c r="M29" s="4">
        <v>4166</v>
      </c>
      <c r="N29" s="4">
        <v>6568</v>
      </c>
      <c r="O29" s="4">
        <v>1449</v>
      </c>
      <c r="P29" s="4">
        <f t="shared" si="2"/>
        <v>12183</v>
      </c>
      <c r="Q29" s="4">
        <v>8157</v>
      </c>
      <c r="R29" s="9">
        <v>3372</v>
      </c>
      <c r="S29" s="12"/>
      <c r="T29" s="18">
        <f t="shared" si="3"/>
        <v>17280.851063829785</v>
      </c>
      <c r="U29" s="18">
        <f t="shared" si="4"/>
        <v>71552.631578947374</v>
      </c>
      <c r="V29" s="18">
        <f t="shared" si="5"/>
        <v>198352.94117647057</v>
      </c>
    </row>
    <row r="30" spans="1:22" ht="21">
      <c r="A30" s="3" t="s">
        <v>35</v>
      </c>
      <c r="B30" s="4">
        <v>1591</v>
      </c>
      <c r="C30" s="4">
        <v>374</v>
      </c>
      <c r="D30" s="4">
        <v>659</v>
      </c>
      <c r="E30" s="4">
        <v>314</v>
      </c>
      <c r="F30" s="4">
        <f t="shared" si="1"/>
        <v>1347</v>
      </c>
      <c r="G30" s="4">
        <v>207</v>
      </c>
      <c r="H30" s="9">
        <v>37</v>
      </c>
      <c r="I30" s="12"/>
      <c r="K30" s="3" t="s">
        <v>35</v>
      </c>
      <c r="L30" s="4">
        <v>47887</v>
      </c>
      <c r="M30" s="4">
        <v>8260</v>
      </c>
      <c r="N30" s="4">
        <v>13561</v>
      </c>
      <c r="O30" s="4">
        <v>2932</v>
      </c>
      <c r="P30" s="4">
        <f t="shared" si="2"/>
        <v>24753</v>
      </c>
      <c r="Q30" s="4">
        <v>15901</v>
      </c>
      <c r="R30" s="9">
        <v>7233</v>
      </c>
      <c r="S30" s="12"/>
      <c r="T30" s="18">
        <f t="shared" si="3"/>
        <v>18376.391982182628</v>
      </c>
      <c r="U30" s="18">
        <f t="shared" si="4"/>
        <v>76816.425120772954</v>
      </c>
      <c r="V30" s="18">
        <f t="shared" si="5"/>
        <v>195486.48648648648</v>
      </c>
    </row>
    <row r="31" spans="1:22">
      <c r="A31" s="3" t="s">
        <v>36</v>
      </c>
      <c r="B31" s="4">
        <v>439</v>
      </c>
      <c r="C31" s="4">
        <v>137</v>
      </c>
      <c r="D31" s="4">
        <v>168</v>
      </c>
      <c r="E31" s="4">
        <v>79</v>
      </c>
      <c r="F31" s="4">
        <f t="shared" si="1"/>
        <v>384</v>
      </c>
      <c r="G31" s="4">
        <v>51</v>
      </c>
      <c r="H31" s="9">
        <v>4</v>
      </c>
      <c r="I31" s="12"/>
      <c r="K31" s="3" t="s">
        <v>36</v>
      </c>
      <c r="L31" s="4">
        <v>7145</v>
      </c>
      <c r="M31" s="4">
        <v>1629</v>
      </c>
      <c r="N31" s="4">
        <v>2131</v>
      </c>
      <c r="O31" s="4">
        <v>490</v>
      </c>
      <c r="P31" s="4">
        <f t="shared" si="2"/>
        <v>4250</v>
      </c>
      <c r="Q31" s="4">
        <v>2436</v>
      </c>
      <c r="R31" s="9">
        <v>459</v>
      </c>
      <c r="S31" s="12"/>
      <c r="T31" s="18">
        <f t="shared" si="3"/>
        <v>11067.708333333334</v>
      </c>
      <c r="U31" s="18">
        <f t="shared" si="4"/>
        <v>47764.705882352944</v>
      </c>
      <c r="V31" s="18">
        <f t="shared" si="5"/>
        <v>114750</v>
      </c>
    </row>
    <row r="32" spans="1:22">
      <c r="A32" s="3" t="s">
        <v>37</v>
      </c>
      <c r="B32" s="4">
        <v>232</v>
      </c>
      <c r="C32" s="4">
        <v>59</v>
      </c>
      <c r="D32" s="4">
        <v>104</v>
      </c>
      <c r="E32" s="4">
        <v>44</v>
      </c>
      <c r="F32" s="4">
        <f t="shared" si="1"/>
        <v>207</v>
      </c>
      <c r="G32" s="4">
        <v>24</v>
      </c>
      <c r="H32" s="9">
        <v>1</v>
      </c>
      <c r="I32" s="12"/>
      <c r="K32" s="3" t="s">
        <v>37</v>
      </c>
      <c r="L32" s="4">
        <v>6239</v>
      </c>
      <c r="M32" s="4">
        <v>1250</v>
      </c>
      <c r="N32" s="4">
        <v>2263</v>
      </c>
      <c r="O32" s="4">
        <v>511</v>
      </c>
      <c r="P32" s="4">
        <f t="shared" si="2"/>
        <v>4024</v>
      </c>
      <c r="Q32" s="4">
        <v>2101</v>
      </c>
      <c r="R32" s="9">
        <v>114</v>
      </c>
      <c r="S32" s="12"/>
      <c r="T32" s="18">
        <f t="shared" si="3"/>
        <v>19439.61352657005</v>
      </c>
      <c r="U32" s="18">
        <f t="shared" si="4"/>
        <v>87541.666666666672</v>
      </c>
      <c r="V32" s="18">
        <f t="shared" si="5"/>
        <v>114000</v>
      </c>
    </row>
    <row r="33" spans="1:22">
      <c r="A33" s="3" t="s">
        <v>38</v>
      </c>
      <c r="B33" s="4">
        <v>189</v>
      </c>
      <c r="C33" s="4">
        <v>41</v>
      </c>
      <c r="D33" s="4">
        <v>95</v>
      </c>
      <c r="E33" s="4">
        <v>35</v>
      </c>
      <c r="F33" s="4">
        <f t="shared" si="1"/>
        <v>171</v>
      </c>
      <c r="G33" s="4">
        <v>15</v>
      </c>
      <c r="H33" s="9">
        <v>3</v>
      </c>
      <c r="I33" s="12"/>
      <c r="K33" s="3" t="s">
        <v>38</v>
      </c>
      <c r="L33" s="4">
        <v>4869</v>
      </c>
      <c r="M33" s="4">
        <v>917</v>
      </c>
      <c r="N33" s="4">
        <v>1961</v>
      </c>
      <c r="O33" s="4">
        <v>362</v>
      </c>
      <c r="P33" s="4">
        <f t="shared" si="2"/>
        <v>3240</v>
      </c>
      <c r="Q33" s="4">
        <v>1190</v>
      </c>
      <c r="R33" s="9">
        <v>439</v>
      </c>
      <c r="S33" s="12"/>
      <c r="T33" s="18">
        <f t="shared" si="3"/>
        <v>18947.36842105263</v>
      </c>
      <c r="U33" s="18">
        <f t="shared" si="4"/>
        <v>79333.333333333328</v>
      </c>
      <c r="V33" s="18">
        <f t="shared" si="5"/>
        <v>146333.33333333334</v>
      </c>
    </row>
    <row r="34" spans="1:22">
      <c r="A34" s="3" t="s">
        <v>39</v>
      </c>
      <c r="B34" s="4">
        <v>13398</v>
      </c>
      <c r="C34" s="4">
        <v>3323</v>
      </c>
      <c r="D34" s="4">
        <v>5254</v>
      </c>
      <c r="E34" s="4">
        <v>2610</v>
      </c>
      <c r="F34" s="4">
        <f t="shared" si="1"/>
        <v>11187</v>
      </c>
      <c r="G34" s="4">
        <v>1921</v>
      </c>
      <c r="H34" s="9">
        <v>290</v>
      </c>
      <c r="I34" s="12"/>
      <c r="K34" s="3" t="s">
        <v>39</v>
      </c>
      <c r="L34" s="4">
        <v>435191</v>
      </c>
      <c r="M34" s="4">
        <v>76715</v>
      </c>
      <c r="N34" s="4">
        <v>110290</v>
      </c>
      <c r="O34" s="4">
        <v>26766</v>
      </c>
      <c r="P34" s="4">
        <f t="shared" si="2"/>
        <v>213771</v>
      </c>
      <c r="Q34" s="4">
        <v>164329</v>
      </c>
      <c r="R34" s="9">
        <v>57091</v>
      </c>
      <c r="S34" s="12"/>
      <c r="T34" s="18">
        <f t="shared" si="3"/>
        <v>19108.876374363099</v>
      </c>
      <c r="U34" s="18">
        <f t="shared" si="4"/>
        <v>85543.466944299842</v>
      </c>
      <c r="V34" s="18">
        <f t="shared" si="5"/>
        <v>196865.5172413793</v>
      </c>
    </row>
    <row r="35" spans="1:22">
      <c r="A35" s="3" t="s">
        <v>40</v>
      </c>
      <c r="B35" s="4">
        <v>20</v>
      </c>
      <c r="C35" s="4">
        <v>5</v>
      </c>
      <c r="D35" s="4">
        <v>9</v>
      </c>
      <c r="E35" s="4">
        <v>6</v>
      </c>
      <c r="F35" s="4">
        <f t="shared" si="1"/>
        <v>20</v>
      </c>
      <c r="G35" s="4">
        <v>0</v>
      </c>
      <c r="H35" s="9">
        <v>0</v>
      </c>
      <c r="I35" s="12"/>
      <c r="K35" s="3" t="s">
        <v>40</v>
      </c>
      <c r="L35" s="4">
        <v>142</v>
      </c>
      <c r="M35" s="4">
        <v>27</v>
      </c>
      <c r="N35" s="4">
        <v>90</v>
      </c>
      <c r="O35" s="4">
        <v>25</v>
      </c>
      <c r="P35" s="4">
        <f t="shared" si="2"/>
        <v>142</v>
      </c>
      <c r="Q35" s="4">
        <v>0</v>
      </c>
      <c r="R35" s="9">
        <v>0</v>
      </c>
      <c r="S35" s="12"/>
      <c r="T35" s="18">
        <f t="shared" si="3"/>
        <v>7100</v>
      </c>
      <c r="U35" s="18" t="e">
        <f t="shared" si="4"/>
        <v>#DIV/0!</v>
      </c>
      <c r="V35" s="18" t="e">
        <f t="shared" si="5"/>
        <v>#DIV/0!</v>
      </c>
    </row>
    <row r="36" spans="1:22">
      <c r="A36" s="3" t="s">
        <v>41</v>
      </c>
      <c r="B36" s="4">
        <v>716</v>
      </c>
      <c r="C36" s="4">
        <v>164</v>
      </c>
      <c r="D36" s="4">
        <v>318</v>
      </c>
      <c r="E36" s="4">
        <v>74</v>
      </c>
      <c r="F36" s="4">
        <f t="shared" si="1"/>
        <v>556</v>
      </c>
      <c r="G36" s="4">
        <v>138</v>
      </c>
      <c r="H36" s="9">
        <v>22</v>
      </c>
      <c r="I36" s="12"/>
      <c r="K36" s="3" t="s">
        <v>41</v>
      </c>
      <c r="L36" s="4">
        <v>23067</v>
      </c>
      <c r="M36" s="4">
        <v>3978</v>
      </c>
      <c r="N36" s="4">
        <v>7397</v>
      </c>
      <c r="O36" s="4">
        <v>952</v>
      </c>
      <c r="P36" s="4">
        <f t="shared" si="2"/>
        <v>12327</v>
      </c>
      <c r="Q36" s="4">
        <v>8672</v>
      </c>
      <c r="R36" s="9">
        <v>2068</v>
      </c>
      <c r="S36" s="12"/>
      <c r="T36" s="18">
        <f t="shared" si="3"/>
        <v>22170.86330935252</v>
      </c>
      <c r="U36" s="18">
        <f t="shared" si="4"/>
        <v>62840.579710144928</v>
      </c>
      <c r="V36" s="18">
        <f t="shared" si="5"/>
        <v>94000</v>
      </c>
    </row>
    <row r="37" spans="1:22">
      <c r="A37" s="3" t="s">
        <v>42</v>
      </c>
      <c r="B37" s="4">
        <v>245</v>
      </c>
      <c r="C37" s="4">
        <v>41</v>
      </c>
      <c r="D37" s="4">
        <v>88</v>
      </c>
      <c r="E37" s="4">
        <v>30</v>
      </c>
      <c r="F37" s="4">
        <f t="shared" si="1"/>
        <v>159</v>
      </c>
      <c r="G37" s="4">
        <v>73</v>
      </c>
      <c r="H37" s="9">
        <v>13</v>
      </c>
      <c r="I37" s="12"/>
      <c r="K37" s="3" t="s">
        <v>42</v>
      </c>
      <c r="L37" s="4">
        <v>3570</v>
      </c>
      <c r="M37" s="4">
        <v>388</v>
      </c>
      <c r="N37" s="4">
        <v>744</v>
      </c>
      <c r="O37" s="4">
        <v>129</v>
      </c>
      <c r="P37" s="4">
        <f t="shared" si="2"/>
        <v>1261</v>
      </c>
      <c r="Q37" s="4">
        <v>1748</v>
      </c>
      <c r="R37" s="9">
        <v>561</v>
      </c>
      <c r="S37" s="12"/>
      <c r="T37" s="18">
        <f t="shared" si="3"/>
        <v>7930.8176100628925</v>
      </c>
      <c r="U37" s="18">
        <f t="shared" si="4"/>
        <v>23945.205479452055</v>
      </c>
      <c r="V37" s="18">
        <f t="shared" si="5"/>
        <v>43153.846153846156</v>
      </c>
    </row>
    <row r="38" spans="1:22" ht="21">
      <c r="A38" s="3" t="s">
        <v>43</v>
      </c>
      <c r="B38" s="4">
        <v>316</v>
      </c>
      <c r="C38" s="4">
        <v>52</v>
      </c>
      <c r="D38" s="4">
        <v>132</v>
      </c>
      <c r="E38" s="4">
        <v>41</v>
      </c>
      <c r="F38" s="4">
        <f t="shared" si="1"/>
        <v>225</v>
      </c>
      <c r="G38" s="4">
        <v>72</v>
      </c>
      <c r="H38" s="9">
        <v>19</v>
      </c>
      <c r="I38" s="12"/>
      <c r="K38" s="3" t="s">
        <v>43</v>
      </c>
      <c r="L38" s="4">
        <v>12173</v>
      </c>
      <c r="M38" s="4">
        <v>1069</v>
      </c>
      <c r="N38" s="4">
        <v>2676</v>
      </c>
      <c r="O38" s="4">
        <v>495</v>
      </c>
      <c r="P38" s="4">
        <f t="shared" si="2"/>
        <v>4240</v>
      </c>
      <c r="Q38" s="4">
        <v>5690</v>
      </c>
      <c r="R38" s="9">
        <v>2243</v>
      </c>
      <c r="S38" s="12"/>
      <c r="T38" s="18">
        <f t="shared" si="3"/>
        <v>18844.444444444445</v>
      </c>
      <c r="U38" s="18">
        <f t="shared" si="4"/>
        <v>79027.777777777766</v>
      </c>
      <c r="V38" s="18">
        <f t="shared" si="5"/>
        <v>118052.63157894737</v>
      </c>
    </row>
    <row r="39" spans="1:22" ht="21">
      <c r="A39" s="3" t="s">
        <v>44</v>
      </c>
      <c r="B39" s="4">
        <v>191</v>
      </c>
      <c r="C39" s="4">
        <v>35</v>
      </c>
      <c r="D39" s="4">
        <v>74</v>
      </c>
      <c r="E39" s="4">
        <v>33</v>
      </c>
      <c r="F39" s="4">
        <f t="shared" si="1"/>
        <v>142</v>
      </c>
      <c r="G39" s="4">
        <v>41</v>
      </c>
      <c r="H39" s="9">
        <v>8</v>
      </c>
      <c r="I39" s="12"/>
      <c r="K39" s="3" t="s">
        <v>44</v>
      </c>
      <c r="L39" s="4">
        <v>5314</v>
      </c>
      <c r="M39" s="4">
        <v>632</v>
      </c>
      <c r="N39" s="4">
        <v>1080</v>
      </c>
      <c r="O39" s="4">
        <v>228</v>
      </c>
      <c r="P39" s="4">
        <f t="shared" si="2"/>
        <v>1940</v>
      </c>
      <c r="Q39" s="4">
        <v>2666</v>
      </c>
      <c r="R39" s="9">
        <v>708</v>
      </c>
      <c r="S39" s="12"/>
      <c r="T39" s="18">
        <f t="shared" si="3"/>
        <v>13661.971830985916</v>
      </c>
      <c r="U39" s="18">
        <f t="shared" si="4"/>
        <v>65024.390243902446</v>
      </c>
      <c r="V39" s="18">
        <f t="shared" si="5"/>
        <v>88500</v>
      </c>
    </row>
    <row r="40" spans="1:22" ht="21">
      <c r="A40" s="3" t="s">
        <v>45</v>
      </c>
      <c r="B40" s="4">
        <v>288</v>
      </c>
      <c r="C40" s="4">
        <v>56</v>
      </c>
      <c r="D40" s="4">
        <v>108</v>
      </c>
      <c r="E40" s="4">
        <v>50</v>
      </c>
      <c r="F40" s="4">
        <f t="shared" si="1"/>
        <v>214</v>
      </c>
      <c r="G40" s="4">
        <v>68</v>
      </c>
      <c r="H40" s="9">
        <v>6</v>
      </c>
      <c r="I40" s="12"/>
      <c r="K40" s="3" t="s">
        <v>45</v>
      </c>
      <c r="L40" s="4">
        <v>8090</v>
      </c>
      <c r="M40" s="4">
        <v>1184</v>
      </c>
      <c r="N40" s="4">
        <v>1824</v>
      </c>
      <c r="O40" s="4">
        <v>396</v>
      </c>
      <c r="P40" s="4">
        <f t="shared" si="2"/>
        <v>3404</v>
      </c>
      <c r="Q40" s="4">
        <v>3919</v>
      </c>
      <c r="R40" s="9">
        <v>767</v>
      </c>
      <c r="S40" s="12"/>
      <c r="T40" s="18">
        <f t="shared" si="3"/>
        <v>15906.542056074766</v>
      </c>
      <c r="U40" s="18">
        <f t="shared" si="4"/>
        <v>57632.352941176468</v>
      </c>
      <c r="V40" s="18">
        <f t="shared" si="5"/>
        <v>127833.33333333333</v>
      </c>
    </row>
    <row r="41" spans="1:22">
      <c r="A41" s="3" t="s">
        <v>46</v>
      </c>
      <c r="B41" s="4">
        <v>843</v>
      </c>
      <c r="C41" s="4">
        <v>85</v>
      </c>
      <c r="D41" s="4">
        <v>290</v>
      </c>
      <c r="E41" s="4">
        <v>111</v>
      </c>
      <c r="F41" s="4">
        <f t="shared" si="1"/>
        <v>486</v>
      </c>
      <c r="G41" s="4">
        <v>306</v>
      </c>
      <c r="H41" s="9">
        <v>51</v>
      </c>
      <c r="I41" s="12"/>
      <c r="K41" s="3" t="s">
        <v>46</v>
      </c>
      <c r="L41" s="4">
        <v>32778</v>
      </c>
      <c r="M41" s="4">
        <v>1655</v>
      </c>
      <c r="N41" s="4">
        <v>4941</v>
      </c>
      <c r="O41" s="4">
        <v>1308</v>
      </c>
      <c r="P41" s="4">
        <f t="shared" si="2"/>
        <v>7904</v>
      </c>
      <c r="Q41" s="4">
        <v>20018</v>
      </c>
      <c r="R41" s="9">
        <v>4856</v>
      </c>
      <c r="S41" s="12"/>
      <c r="T41" s="18">
        <f t="shared" si="3"/>
        <v>16263.374485596707</v>
      </c>
      <c r="U41" s="18">
        <f t="shared" si="4"/>
        <v>65418.300653594772</v>
      </c>
      <c r="V41" s="18">
        <f t="shared" si="5"/>
        <v>95215.686274509804</v>
      </c>
    </row>
    <row r="42" spans="1:22">
      <c r="A42" s="3" t="s">
        <v>47</v>
      </c>
      <c r="B42" s="4">
        <v>1938</v>
      </c>
      <c r="C42" s="4">
        <v>364</v>
      </c>
      <c r="D42" s="4">
        <v>864</v>
      </c>
      <c r="E42" s="4">
        <v>394</v>
      </c>
      <c r="F42" s="4">
        <f t="shared" si="1"/>
        <v>1622</v>
      </c>
      <c r="G42" s="4">
        <v>268</v>
      </c>
      <c r="H42" s="9">
        <v>48</v>
      </c>
      <c r="I42" s="12"/>
      <c r="K42" s="3" t="s">
        <v>47</v>
      </c>
      <c r="L42" s="4">
        <v>54162</v>
      </c>
      <c r="M42" s="4">
        <v>8166</v>
      </c>
      <c r="N42" s="4">
        <v>15631</v>
      </c>
      <c r="O42" s="4">
        <v>4090</v>
      </c>
      <c r="P42" s="4">
        <f t="shared" si="2"/>
        <v>27887</v>
      </c>
      <c r="Q42" s="4">
        <v>19990</v>
      </c>
      <c r="R42" s="9">
        <v>6285</v>
      </c>
      <c r="S42" s="12"/>
      <c r="T42" s="18">
        <f t="shared" si="3"/>
        <v>17192.971639950676</v>
      </c>
      <c r="U42" s="18">
        <f t="shared" si="4"/>
        <v>74589.552238805962</v>
      </c>
      <c r="V42" s="18">
        <f t="shared" si="5"/>
        <v>130937.5</v>
      </c>
    </row>
    <row r="43" spans="1:22">
      <c r="A43" s="3" t="s">
        <v>48</v>
      </c>
      <c r="B43" s="4">
        <v>180</v>
      </c>
      <c r="C43" s="4">
        <v>29</v>
      </c>
      <c r="D43" s="4">
        <v>87</v>
      </c>
      <c r="E43" s="4">
        <v>30</v>
      </c>
      <c r="F43" s="4">
        <f t="shared" si="1"/>
        <v>146</v>
      </c>
      <c r="G43" s="4">
        <v>32</v>
      </c>
      <c r="H43" s="9">
        <v>2</v>
      </c>
      <c r="I43" s="12"/>
      <c r="K43" s="3" t="s">
        <v>48</v>
      </c>
      <c r="L43" s="4">
        <v>5044</v>
      </c>
      <c r="M43" s="4">
        <v>548</v>
      </c>
      <c r="N43" s="4">
        <v>1572</v>
      </c>
      <c r="O43" s="4">
        <v>303</v>
      </c>
      <c r="P43" s="4">
        <f t="shared" si="2"/>
        <v>2423</v>
      </c>
      <c r="Q43" s="4">
        <v>2231</v>
      </c>
      <c r="R43" s="9">
        <v>390</v>
      </c>
      <c r="S43" s="12"/>
      <c r="T43" s="18">
        <f t="shared" si="3"/>
        <v>16595.890410958906</v>
      </c>
      <c r="U43" s="18">
        <f t="shared" si="4"/>
        <v>69718.75</v>
      </c>
      <c r="V43" s="18">
        <f t="shared" si="5"/>
        <v>195000</v>
      </c>
    </row>
    <row r="44" spans="1:22">
      <c r="A44" s="3" t="s">
        <v>49</v>
      </c>
      <c r="B44" s="4">
        <v>49</v>
      </c>
      <c r="C44" s="4">
        <v>7</v>
      </c>
      <c r="D44" s="4">
        <v>32</v>
      </c>
      <c r="E44" s="4">
        <v>5</v>
      </c>
      <c r="F44" s="4">
        <f t="shared" si="1"/>
        <v>44</v>
      </c>
      <c r="G44" s="4">
        <v>4</v>
      </c>
      <c r="H44" s="9">
        <v>1</v>
      </c>
      <c r="I44" s="12"/>
      <c r="K44" s="3" t="s">
        <v>49</v>
      </c>
      <c r="L44" s="4">
        <v>1425</v>
      </c>
      <c r="M44" s="4">
        <v>147</v>
      </c>
      <c r="N44" s="4">
        <v>610</v>
      </c>
      <c r="O44" s="4">
        <v>76</v>
      </c>
      <c r="P44" s="4">
        <f t="shared" si="2"/>
        <v>833</v>
      </c>
      <c r="Q44" s="4">
        <v>526</v>
      </c>
      <c r="R44" s="9">
        <v>66</v>
      </c>
      <c r="S44" s="12"/>
      <c r="T44" s="18">
        <f t="shared" si="3"/>
        <v>18931.818181818184</v>
      </c>
      <c r="U44" s="18">
        <f t="shared" si="4"/>
        <v>131500</v>
      </c>
      <c r="V44" s="18">
        <f t="shared" si="5"/>
        <v>66000</v>
      </c>
    </row>
    <row r="45" spans="1:22">
      <c r="A45" s="3" t="s">
        <v>50</v>
      </c>
      <c r="B45" s="4">
        <v>770</v>
      </c>
      <c r="C45" s="4">
        <v>263</v>
      </c>
      <c r="D45" s="4">
        <v>295</v>
      </c>
      <c r="E45" s="4">
        <v>79</v>
      </c>
      <c r="F45" s="4">
        <f t="shared" si="1"/>
        <v>637</v>
      </c>
      <c r="G45" s="4">
        <v>115</v>
      </c>
      <c r="H45" s="9">
        <v>18</v>
      </c>
      <c r="I45" s="12"/>
      <c r="K45" s="3" t="s">
        <v>50</v>
      </c>
      <c r="L45" s="4">
        <v>9153</v>
      </c>
      <c r="M45" s="4">
        <v>1860</v>
      </c>
      <c r="N45" s="4">
        <v>2050</v>
      </c>
      <c r="O45" s="4">
        <v>275</v>
      </c>
      <c r="P45" s="4">
        <f t="shared" si="2"/>
        <v>4185</v>
      </c>
      <c r="Q45" s="4">
        <v>3743</v>
      </c>
      <c r="R45" s="9">
        <v>1225</v>
      </c>
      <c r="S45" s="12"/>
      <c r="T45" s="18">
        <f t="shared" si="3"/>
        <v>6569.8587127158553</v>
      </c>
      <c r="U45" s="18">
        <f t="shared" si="4"/>
        <v>32547.82608695652</v>
      </c>
      <c r="V45" s="18">
        <f t="shared" si="5"/>
        <v>68055.555555555562</v>
      </c>
    </row>
    <row r="46" spans="1:22">
      <c r="A46" s="3" t="s">
        <v>51</v>
      </c>
      <c r="B46" s="4">
        <v>3046</v>
      </c>
      <c r="C46" s="4">
        <v>467</v>
      </c>
      <c r="D46" s="4">
        <v>1772</v>
      </c>
      <c r="E46" s="4">
        <v>266</v>
      </c>
      <c r="F46" s="4">
        <f t="shared" si="1"/>
        <v>2505</v>
      </c>
      <c r="G46" s="4">
        <v>449</v>
      </c>
      <c r="H46" s="9">
        <v>92</v>
      </c>
      <c r="I46" s="12"/>
      <c r="K46" s="3" t="s">
        <v>51</v>
      </c>
      <c r="L46" s="4">
        <v>107349</v>
      </c>
      <c r="M46" s="4">
        <v>10223</v>
      </c>
      <c r="N46" s="4">
        <v>37898</v>
      </c>
      <c r="O46" s="4">
        <v>2725</v>
      </c>
      <c r="P46" s="4">
        <f t="shared" si="2"/>
        <v>50846</v>
      </c>
      <c r="Q46" s="4">
        <v>40281</v>
      </c>
      <c r="R46" s="9">
        <v>16222</v>
      </c>
      <c r="S46" s="12"/>
      <c r="T46" s="18">
        <f t="shared" si="3"/>
        <v>20297.804391217564</v>
      </c>
      <c r="U46" s="18">
        <f t="shared" si="4"/>
        <v>89712.694877505564</v>
      </c>
      <c r="V46" s="18">
        <f t="shared" si="5"/>
        <v>176326.08695652176</v>
      </c>
    </row>
    <row r="47" spans="1:22">
      <c r="A47" s="3" t="s">
        <v>52</v>
      </c>
      <c r="B47" s="4">
        <v>310</v>
      </c>
      <c r="C47" s="4">
        <v>50</v>
      </c>
      <c r="D47" s="4">
        <v>159</v>
      </c>
      <c r="E47" s="4">
        <v>65</v>
      </c>
      <c r="F47" s="4">
        <f t="shared" si="1"/>
        <v>274</v>
      </c>
      <c r="G47" s="4">
        <v>32</v>
      </c>
      <c r="H47" s="9">
        <v>4</v>
      </c>
      <c r="I47" s="12"/>
      <c r="K47" s="3" t="s">
        <v>52</v>
      </c>
      <c r="L47" s="4">
        <v>8935</v>
      </c>
      <c r="M47" s="4">
        <v>1122</v>
      </c>
      <c r="N47" s="4">
        <v>3556</v>
      </c>
      <c r="O47" s="4">
        <v>603</v>
      </c>
      <c r="P47" s="4">
        <f t="shared" si="2"/>
        <v>5281</v>
      </c>
      <c r="Q47" s="4">
        <v>2758</v>
      </c>
      <c r="R47" s="9">
        <v>896</v>
      </c>
      <c r="S47" s="12"/>
      <c r="T47" s="18">
        <f t="shared" si="3"/>
        <v>19273.722627737225</v>
      </c>
      <c r="U47" s="18">
        <f t="shared" si="4"/>
        <v>86187.5</v>
      </c>
      <c r="V47" s="18">
        <f t="shared" si="5"/>
        <v>224000</v>
      </c>
    </row>
    <row r="48" spans="1:22" ht="21">
      <c r="A48" s="3" t="s">
        <v>53</v>
      </c>
      <c r="B48" s="4">
        <v>1005</v>
      </c>
      <c r="C48" s="4">
        <v>243</v>
      </c>
      <c r="D48" s="4">
        <v>451</v>
      </c>
      <c r="E48" s="4">
        <v>203</v>
      </c>
      <c r="F48" s="4">
        <f t="shared" si="1"/>
        <v>897</v>
      </c>
      <c r="G48" s="4">
        <v>95</v>
      </c>
      <c r="H48" s="9">
        <v>13</v>
      </c>
      <c r="I48" s="12"/>
      <c r="K48" s="3" t="s">
        <v>53</v>
      </c>
      <c r="L48" s="4">
        <v>25847</v>
      </c>
      <c r="M48" s="4">
        <v>5284</v>
      </c>
      <c r="N48" s="4">
        <v>9048</v>
      </c>
      <c r="O48" s="4">
        <v>1931</v>
      </c>
      <c r="P48" s="4">
        <f t="shared" si="2"/>
        <v>16263</v>
      </c>
      <c r="Q48" s="4">
        <v>8005</v>
      </c>
      <c r="R48" s="9">
        <v>1579</v>
      </c>
      <c r="S48" s="12"/>
      <c r="T48" s="18">
        <f t="shared" si="3"/>
        <v>18130.434782608696</v>
      </c>
      <c r="U48" s="18">
        <f t="shared" si="4"/>
        <v>84263.15789473684</v>
      </c>
      <c r="V48" s="18">
        <f t="shared" si="5"/>
        <v>121461.53846153847</v>
      </c>
    </row>
    <row r="49" spans="1:22">
      <c r="A49" s="3" t="s">
        <v>54</v>
      </c>
      <c r="B49" s="4">
        <v>2983</v>
      </c>
      <c r="C49" s="4">
        <v>760</v>
      </c>
      <c r="D49" s="4">
        <v>1304</v>
      </c>
      <c r="E49" s="4">
        <v>558</v>
      </c>
      <c r="F49" s="4">
        <f t="shared" si="1"/>
        <v>2622</v>
      </c>
      <c r="G49" s="4">
        <v>329</v>
      </c>
      <c r="H49" s="9">
        <v>32</v>
      </c>
      <c r="I49" s="12"/>
      <c r="K49" s="3" t="s">
        <v>54</v>
      </c>
      <c r="L49" s="4">
        <v>82819</v>
      </c>
      <c r="M49" s="4">
        <v>17378</v>
      </c>
      <c r="N49" s="4">
        <v>25532</v>
      </c>
      <c r="O49" s="4">
        <v>5801</v>
      </c>
      <c r="P49" s="4">
        <f t="shared" si="2"/>
        <v>48711</v>
      </c>
      <c r="Q49" s="4">
        <v>28833</v>
      </c>
      <c r="R49" s="9">
        <v>5275</v>
      </c>
      <c r="S49" s="12"/>
      <c r="T49" s="18">
        <f t="shared" si="3"/>
        <v>18577.803203661329</v>
      </c>
      <c r="U49" s="18">
        <f t="shared" si="4"/>
        <v>87638.297872340438</v>
      </c>
      <c r="V49" s="18">
        <f t="shared" si="5"/>
        <v>164843.75</v>
      </c>
    </row>
    <row r="50" spans="1:22">
      <c r="A50" s="3" t="s">
        <v>55</v>
      </c>
      <c r="B50" s="4">
        <v>294</v>
      </c>
      <c r="C50" s="4">
        <v>91</v>
      </c>
      <c r="D50" s="4">
        <v>132</v>
      </c>
      <c r="E50" s="4">
        <v>36</v>
      </c>
      <c r="F50" s="4">
        <f t="shared" si="1"/>
        <v>259</v>
      </c>
      <c r="G50" s="4">
        <v>28</v>
      </c>
      <c r="H50" s="9">
        <v>7</v>
      </c>
      <c r="I50" s="12"/>
      <c r="K50" s="3" t="s">
        <v>55</v>
      </c>
      <c r="L50" s="4">
        <v>6986</v>
      </c>
      <c r="M50" s="4">
        <v>1789</v>
      </c>
      <c r="N50" s="4">
        <v>2419</v>
      </c>
      <c r="O50" s="4">
        <v>348</v>
      </c>
      <c r="P50" s="4">
        <f t="shared" si="2"/>
        <v>4556</v>
      </c>
      <c r="Q50" s="4">
        <v>1747</v>
      </c>
      <c r="R50" s="9">
        <v>683</v>
      </c>
      <c r="S50" s="12"/>
      <c r="T50" s="18">
        <f t="shared" si="3"/>
        <v>17590.733590733591</v>
      </c>
      <c r="U50" s="18">
        <f t="shared" si="4"/>
        <v>62392.857142857145</v>
      </c>
      <c r="V50" s="18">
        <f t="shared" si="5"/>
        <v>97571.428571428565</v>
      </c>
    </row>
    <row r="51" spans="1:22" ht="21">
      <c r="A51" s="3" t="s">
        <v>56</v>
      </c>
      <c r="B51" s="4">
        <v>1127</v>
      </c>
      <c r="C51" s="4">
        <v>399</v>
      </c>
      <c r="D51" s="4">
        <v>552</v>
      </c>
      <c r="E51" s="4">
        <v>65</v>
      </c>
      <c r="F51" s="4">
        <f t="shared" si="1"/>
        <v>1016</v>
      </c>
      <c r="G51" s="4">
        <v>104</v>
      </c>
      <c r="H51" s="9">
        <v>7</v>
      </c>
      <c r="I51" s="12"/>
      <c r="K51" s="3" t="s">
        <v>56</v>
      </c>
      <c r="L51" s="4">
        <v>31079</v>
      </c>
      <c r="M51" s="4">
        <v>9123</v>
      </c>
      <c r="N51" s="4">
        <v>11797</v>
      </c>
      <c r="O51" s="4">
        <v>690</v>
      </c>
      <c r="P51" s="4">
        <f t="shared" si="2"/>
        <v>21610</v>
      </c>
      <c r="Q51" s="4">
        <v>8610</v>
      </c>
      <c r="R51" s="9">
        <v>859</v>
      </c>
      <c r="S51" s="12"/>
      <c r="T51" s="18">
        <f t="shared" si="3"/>
        <v>21269.685039370077</v>
      </c>
      <c r="U51" s="18">
        <f t="shared" si="4"/>
        <v>82788.461538461532</v>
      </c>
      <c r="V51" s="18">
        <f t="shared" si="5"/>
        <v>122714.28571428571</v>
      </c>
    </row>
    <row r="52" spans="1:22">
      <c r="A52" s="3" t="s">
        <v>57</v>
      </c>
      <c r="B52" s="4">
        <v>183</v>
      </c>
      <c r="C52" s="4">
        <v>43</v>
      </c>
      <c r="D52" s="4">
        <v>81</v>
      </c>
      <c r="E52" s="4">
        <v>40</v>
      </c>
      <c r="F52" s="4">
        <f t="shared" si="1"/>
        <v>164</v>
      </c>
      <c r="G52" s="4">
        <v>19</v>
      </c>
      <c r="H52" s="9">
        <v>0</v>
      </c>
      <c r="I52" s="12"/>
      <c r="K52" s="3" t="s">
        <v>57</v>
      </c>
      <c r="L52" s="4">
        <v>5331</v>
      </c>
      <c r="M52" s="4">
        <v>1170</v>
      </c>
      <c r="N52" s="4">
        <v>1973</v>
      </c>
      <c r="O52" s="4">
        <v>435</v>
      </c>
      <c r="P52" s="4">
        <f t="shared" si="2"/>
        <v>3578</v>
      </c>
      <c r="Q52" s="4">
        <v>1753</v>
      </c>
      <c r="R52" s="9">
        <v>0</v>
      </c>
      <c r="S52" s="12"/>
      <c r="T52" s="18">
        <f t="shared" si="3"/>
        <v>21817.073170731706</v>
      </c>
      <c r="U52" s="18">
        <f t="shared" si="4"/>
        <v>92263.15789473684</v>
      </c>
      <c r="V52" s="18" t="e">
        <f t="shared" si="5"/>
        <v>#DIV/0!</v>
      </c>
    </row>
    <row r="53" spans="1:22">
      <c r="A53" s="3" t="s">
        <v>58</v>
      </c>
      <c r="B53" s="4">
        <v>200</v>
      </c>
      <c r="C53" s="4">
        <v>46</v>
      </c>
      <c r="D53" s="4">
        <v>98</v>
      </c>
      <c r="E53" s="4">
        <v>39</v>
      </c>
      <c r="F53" s="4">
        <f t="shared" si="1"/>
        <v>183</v>
      </c>
      <c r="G53" s="4">
        <v>17</v>
      </c>
      <c r="H53" s="9">
        <v>0</v>
      </c>
      <c r="I53" s="12"/>
      <c r="K53" s="3" t="s">
        <v>58</v>
      </c>
      <c r="L53" s="4">
        <v>5265</v>
      </c>
      <c r="M53" s="4">
        <v>1173</v>
      </c>
      <c r="N53" s="4">
        <v>2187</v>
      </c>
      <c r="O53" s="4">
        <v>356</v>
      </c>
      <c r="P53" s="4">
        <f t="shared" si="2"/>
        <v>3716</v>
      </c>
      <c r="Q53" s="4">
        <v>1549</v>
      </c>
      <c r="R53" s="9">
        <v>0</v>
      </c>
      <c r="S53" s="12"/>
      <c r="T53" s="18">
        <f t="shared" si="3"/>
        <v>20306.010928961747</v>
      </c>
      <c r="U53" s="18">
        <f t="shared" si="4"/>
        <v>91117.647058823539</v>
      </c>
      <c r="V53" s="18" t="e">
        <f t="shared" si="5"/>
        <v>#DIV/0!</v>
      </c>
    </row>
    <row r="54" spans="1:22">
      <c r="A54" s="3" t="s">
        <v>59</v>
      </c>
      <c r="B54" s="4">
        <v>3090</v>
      </c>
      <c r="C54" s="4">
        <v>897</v>
      </c>
      <c r="D54" s="4">
        <v>1303</v>
      </c>
      <c r="E54" s="4">
        <v>544</v>
      </c>
      <c r="F54" s="4">
        <f t="shared" si="1"/>
        <v>2744</v>
      </c>
      <c r="G54" s="4">
        <v>321</v>
      </c>
      <c r="H54" s="9">
        <v>25</v>
      </c>
      <c r="I54" s="12"/>
      <c r="K54" s="3" t="s">
        <v>59</v>
      </c>
      <c r="L54" s="4">
        <v>85011</v>
      </c>
      <c r="M54" s="4">
        <v>19750</v>
      </c>
      <c r="N54" s="4">
        <v>28247</v>
      </c>
      <c r="O54" s="4">
        <v>5582</v>
      </c>
      <c r="P54" s="4">
        <f t="shared" si="2"/>
        <v>53579</v>
      </c>
      <c r="Q54" s="4">
        <v>26148</v>
      </c>
      <c r="R54" s="9">
        <v>5284</v>
      </c>
      <c r="S54" s="12"/>
      <c r="T54" s="18">
        <f t="shared" si="3"/>
        <v>19525.874635568514</v>
      </c>
      <c r="U54" s="18">
        <f t="shared" si="4"/>
        <v>81457.943925233645</v>
      </c>
      <c r="V54" s="18">
        <f t="shared" si="5"/>
        <v>211360</v>
      </c>
    </row>
    <row r="55" spans="1:22" ht="21">
      <c r="A55" s="3" t="s">
        <v>60</v>
      </c>
      <c r="B55" s="4">
        <v>546</v>
      </c>
      <c r="C55" s="4">
        <v>150</v>
      </c>
      <c r="D55" s="4">
        <v>228</v>
      </c>
      <c r="E55" s="4">
        <v>108</v>
      </c>
      <c r="F55" s="4">
        <f t="shared" si="1"/>
        <v>486</v>
      </c>
      <c r="G55" s="4">
        <v>53</v>
      </c>
      <c r="H55" s="9">
        <v>7</v>
      </c>
      <c r="I55" s="12"/>
      <c r="K55" s="3" t="s">
        <v>60</v>
      </c>
      <c r="L55" s="4">
        <v>12062</v>
      </c>
      <c r="M55" s="4">
        <v>2802</v>
      </c>
      <c r="N55" s="4">
        <v>4550</v>
      </c>
      <c r="O55" s="4">
        <v>1037</v>
      </c>
      <c r="P55" s="4">
        <f t="shared" si="2"/>
        <v>8389</v>
      </c>
      <c r="Q55" s="4">
        <v>2731</v>
      </c>
      <c r="R55" s="9">
        <v>942</v>
      </c>
      <c r="S55" s="12"/>
      <c r="T55" s="18">
        <f t="shared" si="3"/>
        <v>17261.316872427982</v>
      </c>
      <c r="U55" s="18">
        <f t="shared" si="4"/>
        <v>51528.301886792455</v>
      </c>
      <c r="V55" s="18">
        <f t="shared" si="5"/>
        <v>134571.42857142858</v>
      </c>
    </row>
    <row r="56" spans="1:22">
      <c r="A56" s="3" t="s">
        <v>61</v>
      </c>
      <c r="B56" s="4">
        <v>276</v>
      </c>
      <c r="C56" s="4">
        <v>69</v>
      </c>
      <c r="D56" s="4">
        <v>119</v>
      </c>
      <c r="E56" s="4">
        <v>57</v>
      </c>
      <c r="F56" s="4">
        <f t="shared" si="1"/>
        <v>245</v>
      </c>
      <c r="G56" s="4">
        <v>31</v>
      </c>
      <c r="H56" s="9">
        <v>0</v>
      </c>
      <c r="I56" s="12"/>
      <c r="K56" s="3" t="s">
        <v>61</v>
      </c>
      <c r="L56" s="4">
        <v>7626</v>
      </c>
      <c r="M56" s="4">
        <v>1854</v>
      </c>
      <c r="N56" s="4">
        <v>2561</v>
      </c>
      <c r="O56" s="4">
        <v>448</v>
      </c>
      <c r="P56" s="4">
        <f t="shared" si="2"/>
        <v>4863</v>
      </c>
      <c r="Q56" s="4">
        <v>2763</v>
      </c>
      <c r="R56" s="9">
        <v>0</v>
      </c>
      <c r="S56" s="12"/>
      <c r="T56" s="18">
        <f t="shared" si="3"/>
        <v>19848.979591836734</v>
      </c>
      <c r="U56" s="18">
        <f t="shared" si="4"/>
        <v>89129.032258064515</v>
      </c>
      <c r="V56" s="18" t="e">
        <f t="shared" si="5"/>
        <v>#DIV/0!</v>
      </c>
    </row>
    <row r="57" spans="1:22">
      <c r="A57" s="3" t="s">
        <v>62</v>
      </c>
      <c r="B57" s="4">
        <v>426</v>
      </c>
      <c r="C57" s="4">
        <v>107</v>
      </c>
      <c r="D57" s="4">
        <v>197</v>
      </c>
      <c r="E57" s="4">
        <v>83</v>
      </c>
      <c r="F57" s="4">
        <f t="shared" si="1"/>
        <v>387</v>
      </c>
      <c r="G57" s="4">
        <v>34</v>
      </c>
      <c r="H57" s="9">
        <v>5</v>
      </c>
      <c r="I57" s="12"/>
      <c r="K57" s="3" t="s">
        <v>62</v>
      </c>
      <c r="L57" s="4">
        <v>9045</v>
      </c>
      <c r="M57" s="4">
        <v>1957</v>
      </c>
      <c r="N57" s="4">
        <v>3497</v>
      </c>
      <c r="O57" s="4">
        <v>743</v>
      </c>
      <c r="P57" s="4">
        <f t="shared" si="2"/>
        <v>6197</v>
      </c>
      <c r="Q57" s="4">
        <v>2336</v>
      </c>
      <c r="R57" s="9">
        <v>512</v>
      </c>
      <c r="S57" s="12"/>
      <c r="T57" s="18">
        <f t="shared" si="3"/>
        <v>16012.919896640828</v>
      </c>
      <c r="U57" s="18">
        <f t="shared" si="4"/>
        <v>68705.882352941175</v>
      </c>
      <c r="V57" s="18">
        <f t="shared" si="5"/>
        <v>102400</v>
      </c>
    </row>
    <row r="58" spans="1:22" ht="21">
      <c r="A58" s="3" t="s">
        <v>63</v>
      </c>
      <c r="B58" s="4">
        <v>1910</v>
      </c>
      <c r="C58" s="4">
        <v>516</v>
      </c>
      <c r="D58" s="4">
        <v>801</v>
      </c>
      <c r="E58" s="4">
        <v>381</v>
      </c>
      <c r="F58" s="4">
        <f t="shared" si="1"/>
        <v>1698</v>
      </c>
      <c r="G58" s="4">
        <v>192</v>
      </c>
      <c r="H58" s="9">
        <v>20</v>
      </c>
      <c r="I58" s="12"/>
      <c r="K58" s="3" t="s">
        <v>63</v>
      </c>
      <c r="L58" s="4">
        <v>52888</v>
      </c>
      <c r="M58" s="4">
        <v>11559</v>
      </c>
      <c r="N58" s="4">
        <v>17286</v>
      </c>
      <c r="O58" s="4">
        <v>4087</v>
      </c>
      <c r="P58" s="4">
        <f t="shared" si="2"/>
        <v>32932</v>
      </c>
      <c r="Q58" s="4">
        <v>16636</v>
      </c>
      <c r="R58" s="9">
        <v>3320</v>
      </c>
      <c r="S58" s="12"/>
      <c r="T58" s="18">
        <f t="shared" si="3"/>
        <v>19394.581861012957</v>
      </c>
      <c r="U58" s="18">
        <f t="shared" si="4"/>
        <v>86645.833333333328</v>
      </c>
      <c r="V58" s="18">
        <f t="shared" si="5"/>
        <v>166000</v>
      </c>
    </row>
    <row r="59" spans="1:22">
      <c r="A59" s="3" t="s">
        <v>64</v>
      </c>
      <c r="B59" s="4">
        <v>771</v>
      </c>
      <c r="C59" s="4">
        <v>192</v>
      </c>
      <c r="D59" s="4">
        <v>343</v>
      </c>
      <c r="E59" s="4">
        <v>137</v>
      </c>
      <c r="F59" s="4">
        <f t="shared" si="1"/>
        <v>672</v>
      </c>
      <c r="G59" s="4">
        <v>88</v>
      </c>
      <c r="H59" s="9">
        <v>11</v>
      </c>
      <c r="I59" s="12"/>
      <c r="K59" s="3" t="s">
        <v>64</v>
      </c>
      <c r="L59" s="4">
        <v>20174</v>
      </c>
      <c r="M59" s="4">
        <v>4329</v>
      </c>
      <c r="N59" s="4">
        <v>7145</v>
      </c>
      <c r="O59" s="4">
        <v>1376</v>
      </c>
      <c r="P59" s="4">
        <f t="shared" si="2"/>
        <v>12850</v>
      </c>
      <c r="Q59" s="4">
        <v>6017</v>
      </c>
      <c r="R59" s="9">
        <v>1307</v>
      </c>
      <c r="S59" s="12"/>
      <c r="T59" s="18">
        <f t="shared" si="3"/>
        <v>19122.023809523809</v>
      </c>
      <c r="U59" s="18">
        <f t="shared" si="4"/>
        <v>68375</v>
      </c>
      <c r="V59" s="18">
        <f t="shared" si="5"/>
        <v>118818.18181818181</v>
      </c>
    </row>
    <row r="60" spans="1:22">
      <c r="A60" s="3" t="s">
        <v>65</v>
      </c>
      <c r="B60" s="4">
        <v>525</v>
      </c>
      <c r="C60" s="4">
        <v>158</v>
      </c>
      <c r="D60" s="4">
        <v>221</v>
      </c>
      <c r="E60" s="4">
        <v>84</v>
      </c>
      <c r="F60" s="4">
        <f t="shared" si="1"/>
        <v>463</v>
      </c>
      <c r="G60" s="4">
        <v>56</v>
      </c>
      <c r="H60" s="9">
        <v>6</v>
      </c>
      <c r="I60" s="12"/>
      <c r="K60" s="3" t="s">
        <v>65</v>
      </c>
      <c r="L60" s="4">
        <v>15479</v>
      </c>
      <c r="M60" s="4">
        <v>3731</v>
      </c>
      <c r="N60" s="4">
        <v>4867</v>
      </c>
      <c r="O60" s="4">
        <v>924</v>
      </c>
      <c r="P60" s="4">
        <f t="shared" si="2"/>
        <v>9522</v>
      </c>
      <c r="Q60" s="4">
        <v>4720</v>
      </c>
      <c r="R60" s="9">
        <v>1237</v>
      </c>
      <c r="S60" s="12"/>
      <c r="T60" s="18">
        <f t="shared" si="3"/>
        <v>20565.874730021598</v>
      </c>
      <c r="U60" s="18">
        <f t="shared" si="4"/>
        <v>84285.71428571429</v>
      </c>
      <c r="V60" s="18">
        <f t="shared" si="5"/>
        <v>206166.66666666666</v>
      </c>
    </row>
    <row r="61" spans="1:22">
      <c r="A61" s="3" t="s">
        <v>66</v>
      </c>
      <c r="B61" s="4">
        <v>710</v>
      </c>
      <c r="C61" s="4">
        <v>210</v>
      </c>
      <c r="D61" s="4">
        <v>227</v>
      </c>
      <c r="E61" s="4">
        <v>98</v>
      </c>
      <c r="F61" s="4">
        <f t="shared" si="1"/>
        <v>535</v>
      </c>
      <c r="G61" s="4">
        <v>157</v>
      </c>
      <c r="H61" s="9">
        <v>18</v>
      </c>
      <c r="I61" s="12"/>
      <c r="K61" s="3" t="s">
        <v>66</v>
      </c>
      <c r="L61" s="4">
        <v>15062</v>
      </c>
      <c r="M61" s="4">
        <v>3380</v>
      </c>
      <c r="N61" s="4">
        <v>3533</v>
      </c>
      <c r="O61" s="4">
        <v>908</v>
      </c>
      <c r="P61" s="4">
        <f t="shared" si="2"/>
        <v>7821</v>
      </c>
      <c r="Q61" s="4">
        <v>5872</v>
      </c>
      <c r="R61" s="9">
        <v>1369</v>
      </c>
      <c r="S61" s="12"/>
      <c r="T61" s="18">
        <f t="shared" si="3"/>
        <v>14618.691588785048</v>
      </c>
      <c r="U61" s="18">
        <f t="shared" si="4"/>
        <v>37401.273885350318</v>
      </c>
      <c r="V61" s="18">
        <f t="shared" si="5"/>
        <v>76055.555555555562</v>
      </c>
    </row>
    <row r="62" spans="1:22">
      <c r="A62" s="3" t="s">
        <v>67</v>
      </c>
      <c r="B62" s="4">
        <v>2381</v>
      </c>
      <c r="C62" s="4">
        <v>578</v>
      </c>
      <c r="D62" s="4">
        <v>1062</v>
      </c>
      <c r="E62" s="4">
        <v>441</v>
      </c>
      <c r="F62" s="4">
        <f t="shared" si="1"/>
        <v>2081</v>
      </c>
      <c r="G62" s="4">
        <v>256</v>
      </c>
      <c r="H62" s="9">
        <v>44</v>
      </c>
      <c r="I62" s="12"/>
      <c r="K62" s="3" t="s">
        <v>67</v>
      </c>
      <c r="L62" s="4">
        <v>69424</v>
      </c>
      <c r="M62" s="4">
        <v>13415</v>
      </c>
      <c r="N62" s="4">
        <v>22149</v>
      </c>
      <c r="O62" s="4">
        <v>4326</v>
      </c>
      <c r="P62" s="4">
        <f t="shared" si="2"/>
        <v>39890</v>
      </c>
      <c r="Q62" s="4">
        <v>20942</v>
      </c>
      <c r="R62" s="9">
        <v>8592</v>
      </c>
      <c r="S62" s="12"/>
      <c r="T62" s="18">
        <f t="shared" si="3"/>
        <v>19168.668909178279</v>
      </c>
      <c r="U62" s="18">
        <f t="shared" si="4"/>
        <v>81804.6875</v>
      </c>
      <c r="V62" s="18">
        <f t="shared" si="5"/>
        <v>195272.72727272729</v>
      </c>
    </row>
    <row r="63" spans="1:22">
      <c r="A63" s="3" t="s">
        <v>68</v>
      </c>
      <c r="B63" s="4">
        <v>1126</v>
      </c>
      <c r="C63" s="4">
        <v>293</v>
      </c>
      <c r="D63" s="4">
        <v>493</v>
      </c>
      <c r="E63" s="4">
        <v>223</v>
      </c>
      <c r="F63" s="4">
        <f t="shared" si="1"/>
        <v>1009</v>
      </c>
      <c r="G63" s="4">
        <v>101</v>
      </c>
      <c r="H63" s="9">
        <v>16</v>
      </c>
      <c r="I63" s="12"/>
      <c r="K63" s="3" t="s">
        <v>68</v>
      </c>
      <c r="L63" s="4">
        <v>31371</v>
      </c>
      <c r="M63" s="4">
        <v>6736</v>
      </c>
      <c r="N63" s="4">
        <v>10398</v>
      </c>
      <c r="O63" s="4">
        <v>2260</v>
      </c>
      <c r="P63" s="4">
        <f t="shared" si="2"/>
        <v>19394</v>
      </c>
      <c r="Q63" s="4">
        <v>8710</v>
      </c>
      <c r="R63" s="9">
        <v>3267</v>
      </c>
      <c r="S63" s="12"/>
      <c r="T63" s="18">
        <f t="shared" si="3"/>
        <v>19221.010901883052</v>
      </c>
      <c r="U63" s="18">
        <f t="shared" si="4"/>
        <v>86237.623762376228</v>
      </c>
      <c r="V63" s="18">
        <f t="shared" si="5"/>
        <v>204187.5</v>
      </c>
    </row>
    <row r="64" spans="1:22">
      <c r="A64" s="3" t="s">
        <v>69</v>
      </c>
      <c r="B64" s="4">
        <v>489</v>
      </c>
      <c r="C64" s="4">
        <v>104</v>
      </c>
      <c r="D64" s="4">
        <v>231</v>
      </c>
      <c r="E64" s="4">
        <v>87</v>
      </c>
      <c r="F64" s="4">
        <f t="shared" si="1"/>
        <v>422</v>
      </c>
      <c r="G64" s="4">
        <v>60</v>
      </c>
      <c r="H64" s="9">
        <v>7</v>
      </c>
      <c r="I64" s="12"/>
      <c r="K64" s="3" t="s">
        <v>69</v>
      </c>
      <c r="L64" s="4">
        <v>11907</v>
      </c>
      <c r="M64" s="4">
        <v>2021</v>
      </c>
      <c r="N64" s="4">
        <v>4132</v>
      </c>
      <c r="O64" s="4">
        <v>843</v>
      </c>
      <c r="P64" s="4">
        <f t="shared" si="2"/>
        <v>6996</v>
      </c>
      <c r="Q64" s="4">
        <v>3822</v>
      </c>
      <c r="R64" s="9">
        <v>1089</v>
      </c>
      <c r="S64" s="12"/>
      <c r="T64" s="18">
        <f t="shared" si="3"/>
        <v>16578.199052132702</v>
      </c>
      <c r="U64" s="18">
        <f t="shared" si="4"/>
        <v>63700</v>
      </c>
      <c r="V64" s="18">
        <f t="shared" si="5"/>
        <v>155571.42857142858</v>
      </c>
    </row>
    <row r="65" spans="1:22">
      <c r="A65" s="3" t="s">
        <v>70</v>
      </c>
      <c r="B65" s="4">
        <v>159</v>
      </c>
      <c r="C65" s="4">
        <v>34</v>
      </c>
      <c r="D65" s="4">
        <v>72</v>
      </c>
      <c r="E65" s="4">
        <v>34</v>
      </c>
      <c r="F65" s="4">
        <f t="shared" si="1"/>
        <v>140</v>
      </c>
      <c r="G65" s="4">
        <v>19</v>
      </c>
      <c r="H65" s="9">
        <v>0</v>
      </c>
      <c r="I65" s="12"/>
      <c r="K65" s="3" t="s">
        <v>70</v>
      </c>
      <c r="L65" s="4">
        <v>4964</v>
      </c>
      <c r="M65" s="4">
        <v>842</v>
      </c>
      <c r="N65" s="4">
        <v>1815</v>
      </c>
      <c r="O65" s="4">
        <v>431</v>
      </c>
      <c r="P65" s="4">
        <f t="shared" si="2"/>
        <v>3088</v>
      </c>
      <c r="Q65" s="4">
        <v>1876</v>
      </c>
      <c r="R65" s="9">
        <v>0</v>
      </c>
      <c r="S65" s="12"/>
      <c r="T65" s="18">
        <f t="shared" si="3"/>
        <v>22057.142857142859</v>
      </c>
      <c r="U65" s="18">
        <f t="shared" si="4"/>
        <v>98736.84210526316</v>
      </c>
      <c r="V65" s="18" t="e">
        <f t="shared" si="5"/>
        <v>#DIV/0!</v>
      </c>
    </row>
    <row r="66" spans="1:22">
      <c r="A66" s="3" t="s">
        <v>71</v>
      </c>
      <c r="B66" s="4">
        <v>2247</v>
      </c>
      <c r="C66" s="4">
        <v>642</v>
      </c>
      <c r="D66" s="4">
        <v>1009</v>
      </c>
      <c r="E66" s="4">
        <v>227</v>
      </c>
      <c r="F66" s="4">
        <f t="shared" ref="F66:F92" si="6">SUM(C66:E66)</f>
        <v>1878</v>
      </c>
      <c r="G66" s="4">
        <v>330</v>
      </c>
      <c r="H66" s="9">
        <v>39</v>
      </c>
      <c r="I66" s="12"/>
      <c r="K66" s="3" t="s">
        <v>71</v>
      </c>
      <c r="L66" s="4">
        <v>56785</v>
      </c>
      <c r="M66" s="4">
        <v>11748</v>
      </c>
      <c r="N66" s="4">
        <v>16213</v>
      </c>
      <c r="O66" s="4">
        <v>2267</v>
      </c>
      <c r="P66" s="4">
        <f t="shared" si="2"/>
        <v>30228</v>
      </c>
      <c r="Q66" s="4">
        <v>20987</v>
      </c>
      <c r="R66" s="9">
        <v>5570</v>
      </c>
      <c r="S66" s="12"/>
      <c r="T66" s="18">
        <f t="shared" si="3"/>
        <v>16095.846645367412</v>
      </c>
      <c r="U66" s="18">
        <f t="shared" si="4"/>
        <v>63596.969696969696</v>
      </c>
      <c r="V66" s="18">
        <f t="shared" si="5"/>
        <v>142820.51282051281</v>
      </c>
    </row>
    <row r="67" spans="1:22">
      <c r="A67" s="3" t="s">
        <v>72</v>
      </c>
      <c r="B67" s="4">
        <v>854</v>
      </c>
      <c r="C67" s="4">
        <v>210</v>
      </c>
      <c r="D67" s="4">
        <v>339</v>
      </c>
      <c r="E67" s="4">
        <v>167</v>
      </c>
      <c r="F67" s="4">
        <f t="shared" si="6"/>
        <v>716</v>
      </c>
      <c r="G67" s="4">
        <v>130</v>
      </c>
      <c r="H67" s="9">
        <v>8</v>
      </c>
      <c r="I67" s="12"/>
      <c r="K67" s="3" t="s">
        <v>72</v>
      </c>
      <c r="L67" s="4">
        <v>22678</v>
      </c>
      <c r="M67" s="4">
        <v>4421</v>
      </c>
      <c r="N67" s="4">
        <v>6989</v>
      </c>
      <c r="O67" s="4">
        <v>1768</v>
      </c>
      <c r="P67" s="4">
        <f t="shared" si="2"/>
        <v>13178</v>
      </c>
      <c r="Q67" s="4">
        <v>8778</v>
      </c>
      <c r="R67" s="9">
        <v>722</v>
      </c>
      <c r="S67" s="12"/>
      <c r="T67" s="18">
        <f t="shared" si="3"/>
        <v>18405.027932960897</v>
      </c>
      <c r="U67" s="18">
        <f t="shared" si="4"/>
        <v>67523.076923076922</v>
      </c>
      <c r="V67" s="18">
        <f t="shared" si="5"/>
        <v>90250</v>
      </c>
    </row>
    <row r="68" spans="1:22">
      <c r="A68" s="3" t="s">
        <v>73</v>
      </c>
      <c r="B68" s="4">
        <v>1992</v>
      </c>
      <c r="C68" s="4">
        <v>502</v>
      </c>
      <c r="D68" s="4">
        <v>883</v>
      </c>
      <c r="E68" s="4">
        <v>366</v>
      </c>
      <c r="F68" s="4">
        <f t="shared" si="6"/>
        <v>1751</v>
      </c>
      <c r="G68" s="4">
        <v>220</v>
      </c>
      <c r="H68" s="9">
        <v>21</v>
      </c>
      <c r="I68" s="12"/>
      <c r="K68" s="3" t="s">
        <v>73</v>
      </c>
      <c r="L68" s="4">
        <v>57950</v>
      </c>
      <c r="M68" s="4">
        <v>12133</v>
      </c>
      <c r="N68" s="4">
        <v>18822</v>
      </c>
      <c r="O68" s="4">
        <v>4372</v>
      </c>
      <c r="P68" s="4">
        <f t="shared" si="2"/>
        <v>35327</v>
      </c>
      <c r="Q68" s="4">
        <v>18961</v>
      </c>
      <c r="R68" s="9">
        <v>3662</v>
      </c>
      <c r="S68" s="12"/>
      <c r="T68" s="18">
        <f t="shared" si="3"/>
        <v>20175.328383780699</v>
      </c>
      <c r="U68" s="18">
        <f t="shared" si="4"/>
        <v>86186.363636363632</v>
      </c>
      <c r="V68" s="18">
        <f t="shared" si="5"/>
        <v>174380.95238095237</v>
      </c>
    </row>
    <row r="69" spans="1:22" ht="21">
      <c r="A69" s="3" t="s">
        <v>74</v>
      </c>
      <c r="B69" s="4">
        <v>1256</v>
      </c>
      <c r="C69" s="4">
        <v>261</v>
      </c>
      <c r="D69" s="4">
        <v>598</v>
      </c>
      <c r="E69" s="4">
        <v>244</v>
      </c>
      <c r="F69" s="4">
        <f t="shared" si="6"/>
        <v>1103</v>
      </c>
      <c r="G69" s="4">
        <v>131</v>
      </c>
      <c r="H69" s="9">
        <v>22</v>
      </c>
      <c r="I69" s="12"/>
      <c r="K69" s="3" t="s">
        <v>74</v>
      </c>
      <c r="L69" s="4">
        <v>39801</v>
      </c>
      <c r="M69" s="4">
        <v>7656</v>
      </c>
      <c r="N69" s="4">
        <v>15422</v>
      </c>
      <c r="O69" s="4">
        <v>3176</v>
      </c>
      <c r="P69" s="4">
        <f t="shared" si="2"/>
        <v>26254</v>
      </c>
      <c r="Q69" s="4">
        <v>9775</v>
      </c>
      <c r="R69" s="9">
        <v>3772</v>
      </c>
      <c r="S69" s="12"/>
      <c r="T69" s="18">
        <f t="shared" si="3"/>
        <v>23802.357207615594</v>
      </c>
      <c r="U69" s="18">
        <f t="shared" si="4"/>
        <v>74618.32061068702</v>
      </c>
      <c r="V69" s="18">
        <f t="shared" si="5"/>
        <v>171454.54545454547</v>
      </c>
    </row>
    <row r="70" spans="1:22">
      <c r="A70" s="3" t="s">
        <v>75</v>
      </c>
      <c r="B70" s="4">
        <v>383</v>
      </c>
      <c r="C70" s="4">
        <v>67</v>
      </c>
      <c r="D70" s="4">
        <v>192</v>
      </c>
      <c r="E70" s="4">
        <v>95</v>
      </c>
      <c r="F70" s="4">
        <f t="shared" si="6"/>
        <v>354</v>
      </c>
      <c r="G70" s="4">
        <v>29</v>
      </c>
      <c r="H70" s="9">
        <v>0</v>
      </c>
      <c r="I70" s="12"/>
      <c r="K70" s="3" t="s">
        <v>75</v>
      </c>
      <c r="L70" s="4">
        <v>6345</v>
      </c>
      <c r="M70" s="4">
        <v>1154</v>
      </c>
      <c r="N70" s="4">
        <v>3110</v>
      </c>
      <c r="O70" s="4">
        <v>829</v>
      </c>
      <c r="P70" s="4">
        <f t="shared" ref="P70:P92" si="7">SUM(M70:O70)</f>
        <v>5093</v>
      </c>
      <c r="Q70" s="4">
        <v>1252</v>
      </c>
      <c r="R70" s="9">
        <v>0</v>
      </c>
      <c r="S70" s="12"/>
      <c r="T70" s="18">
        <f t="shared" ref="T70:T92" si="8">P70/F70*1000</f>
        <v>14387.005649717514</v>
      </c>
      <c r="U70" s="18">
        <f t="shared" ref="U70:U92" si="9">Q70/G70*1000</f>
        <v>43172.413793103442</v>
      </c>
      <c r="V70" s="18" t="e">
        <f t="shared" ref="V70:V92" si="10">R70/H70*1000</f>
        <v>#DIV/0!</v>
      </c>
    </row>
    <row r="71" spans="1:22">
      <c r="A71" s="3" t="s">
        <v>76</v>
      </c>
      <c r="B71" s="4">
        <v>29</v>
      </c>
      <c r="C71" s="4">
        <v>10</v>
      </c>
      <c r="D71" s="4">
        <v>9</v>
      </c>
      <c r="E71" s="4">
        <v>6</v>
      </c>
      <c r="F71" s="4">
        <f t="shared" si="6"/>
        <v>25</v>
      </c>
      <c r="G71" s="4">
        <v>3</v>
      </c>
      <c r="H71" s="9">
        <v>1</v>
      </c>
      <c r="I71" s="12"/>
      <c r="K71" s="3" t="s">
        <v>76</v>
      </c>
      <c r="L71" s="4">
        <v>862</v>
      </c>
      <c r="M71" s="4">
        <v>333</v>
      </c>
      <c r="N71" s="4">
        <v>170</v>
      </c>
      <c r="O71" s="4">
        <v>55</v>
      </c>
      <c r="P71" s="4">
        <f t="shared" si="7"/>
        <v>558</v>
      </c>
      <c r="Q71" s="4">
        <v>266</v>
      </c>
      <c r="R71" s="9">
        <v>38</v>
      </c>
      <c r="S71" s="12"/>
      <c r="T71" s="18">
        <f t="shared" si="8"/>
        <v>22320</v>
      </c>
      <c r="U71" s="18">
        <f t="shared" si="9"/>
        <v>88666.666666666672</v>
      </c>
      <c r="V71" s="18">
        <f t="shared" si="10"/>
        <v>38000</v>
      </c>
    </row>
    <row r="72" spans="1:22">
      <c r="A72" s="3" t="s">
        <v>77</v>
      </c>
      <c r="B72" s="4">
        <v>149</v>
      </c>
      <c r="C72" s="4">
        <v>26</v>
      </c>
      <c r="D72" s="4">
        <v>76</v>
      </c>
      <c r="E72" s="4">
        <v>30</v>
      </c>
      <c r="F72" s="4">
        <f t="shared" si="6"/>
        <v>132</v>
      </c>
      <c r="G72" s="4">
        <v>17</v>
      </c>
      <c r="H72" s="9">
        <v>0</v>
      </c>
      <c r="I72" s="12"/>
      <c r="K72" s="3" t="s">
        <v>77</v>
      </c>
      <c r="L72" s="4">
        <v>2765</v>
      </c>
      <c r="M72" s="4">
        <v>511</v>
      </c>
      <c r="N72" s="4">
        <v>1182</v>
      </c>
      <c r="O72" s="4">
        <v>301</v>
      </c>
      <c r="P72" s="4">
        <f t="shared" si="7"/>
        <v>1994</v>
      </c>
      <c r="Q72" s="4">
        <v>771</v>
      </c>
      <c r="R72" s="9">
        <v>0</v>
      </c>
      <c r="S72" s="12"/>
      <c r="T72" s="18">
        <f t="shared" si="8"/>
        <v>15106.060606060606</v>
      </c>
      <c r="U72" s="18">
        <f t="shared" si="9"/>
        <v>45352.941176470587</v>
      </c>
      <c r="V72" s="18" t="e">
        <f t="shared" si="10"/>
        <v>#DIV/0!</v>
      </c>
    </row>
    <row r="73" spans="1:22">
      <c r="A73" s="3" t="s">
        <v>78</v>
      </c>
      <c r="B73" s="4">
        <v>23</v>
      </c>
      <c r="C73" s="4">
        <v>3</v>
      </c>
      <c r="D73" s="4">
        <v>10</v>
      </c>
      <c r="E73" s="4">
        <v>8</v>
      </c>
      <c r="F73" s="4">
        <f t="shared" si="6"/>
        <v>21</v>
      </c>
      <c r="G73" s="4">
        <v>1</v>
      </c>
      <c r="H73" s="9">
        <v>1</v>
      </c>
      <c r="I73" s="12"/>
      <c r="K73" s="3" t="s">
        <v>78</v>
      </c>
      <c r="L73" s="4">
        <v>530</v>
      </c>
      <c r="M73" s="4">
        <v>91</v>
      </c>
      <c r="N73" s="4">
        <v>160</v>
      </c>
      <c r="O73" s="4">
        <v>75</v>
      </c>
      <c r="P73" s="4">
        <f t="shared" si="7"/>
        <v>326</v>
      </c>
      <c r="Q73" s="4">
        <v>50</v>
      </c>
      <c r="R73" s="9">
        <v>154</v>
      </c>
      <c r="S73" s="12"/>
      <c r="T73" s="18">
        <f t="shared" si="8"/>
        <v>15523.809523809523</v>
      </c>
      <c r="U73" s="18">
        <f t="shared" si="9"/>
        <v>50000</v>
      </c>
      <c r="V73" s="18">
        <f t="shared" si="10"/>
        <v>154000</v>
      </c>
    </row>
    <row r="74" spans="1:22">
      <c r="A74" s="3" t="s">
        <v>79</v>
      </c>
      <c r="B74" s="4">
        <v>164</v>
      </c>
      <c r="C74" s="4">
        <v>38</v>
      </c>
      <c r="D74" s="4">
        <v>65</v>
      </c>
      <c r="E74" s="4">
        <v>31</v>
      </c>
      <c r="F74" s="4">
        <f t="shared" si="6"/>
        <v>134</v>
      </c>
      <c r="G74" s="4">
        <v>26</v>
      </c>
      <c r="H74" s="9">
        <v>4</v>
      </c>
      <c r="I74" s="12"/>
      <c r="K74" s="3" t="s">
        <v>79</v>
      </c>
      <c r="L74" s="4">
        <v>4560</v>
      </c>
      <c r="M74" s="4">
        <v>867</v>
      </c>
      <c r="N74" s="4">
        <v>1359</v>
      </c>
      <c r="O74" s="4">
        <v>277</v>
      </c>
      <c r="P74" s="4">
        <f t="shared" si="7"/>
        <v>2503</v>
      </c>
      <c r="Q74" s="4">
        <v>1662</v>
      </c>
      <c r="R74" s="9">
        <v>395</v>
      </c>
      <c r="S74" s="12"/>
      <c r="T74" s="18">
        <f t="shared" si="8"/>
        <v>18679.104477611942</v>
      </c>
      <c r="U74" s="18">
        <f t="shared" si="9"/>
        <v>63923.076923076922</v>
      </c>
      <c r="V74" s="18">
        <f t="shared" si="10"/>
        <v>98750</v>
      </c>
    </row>
    <row r="75" spans="1:22">
      <c r="A75" s="3" t="s">
        <v>80</v>
      </c>
      <c r="B75" s="4">
        <v>645</v>
      </c>
      <c r="C75" s="4">
        <v>154</v>
      </c>
      <c r="D75" s="4">
        <v>283</v>
      </c>
      <c r="E75" s="4">
        <v>112</v>
      </c>
      <c r="F75" s="4">
        <f t="shared" si="6"/>
        <v>549</v>
      </c>
      <c r="G75" s="4">
        <v>88</v>
      </c>
      <c r="H75" s="9">
        <v>8</v>
      </c>
      <c r="I75" s="12"/>
      <c r="K75" s="3" t="s">
        <v>80</v>
      </c>
      <c r="L75" s="4">
        <v>18486</v>
      </c>
      <c r="M75" s="4">
        <v>3687</v>
      </c>
      <c r="N75" s="4">
        <v>6090</v>
      </c>
      <c r="O75" s="4">
        <v>1416</v>
      </c>
      <c r="P75" s="4">
        <f t="shared" si="7"/>
        <v>11193</v>
      </c>
      <c r="Q75" s="4">
        <v>6190</v>
      </c>
      <c r="R75" s="9">
        <v>1103</v>
      </c>
      <c r="S75" s="12"/>
      <c r="T75" s="18">
        <f t="shared" si="8"/>
        <v>20387.978142076503</v>
      </c>
      <c r="U75" s="18">
        <f t="shared" si="9"/>
        <v>70340.909090909088</v>
      </c>
      <c r="V75" s="18">
        <f t="shared" si="10"/>
        <v>137875</v>
      </c>
    </row>
    <row r="76" spans="1:22">
      <c r="A76" s="3" t="s">
        <v>81</v>
      </c>
      <c r="B76" s="4">
        <v>1541</v>
      </c>
      <c r="C76" s="4">
        <v>342</v>
      </c>
      <c r="D76" s="4">
        <v>682</v>
      </c>
      <c r="E76" s="4">
        <v>278</v>
      </c>
      <c r="F76" s="4">
        <f t="shared" si="6"/>
        <v>1302</v>
      </c>
      <c r="G76" s="4">
        <v>219</v>
      </c>
      <c r="H76" s="9">
        <v>20</v>
      </c>
      <c r="I76" s="12"/>
      <c r="K76" s="3" t="s">
        <v>81</v>
      </c>
      <c r="L76" s="4">
        <v>36933</v>
      </c>
      <c r="M76" s="4">
        <v>6181</v>
      </c>
      <c r="N76" s="4">
        <v>12072</v>
      </c>
      <c r="O76" s="4">
        <v>2590</v>
      </c>
      <c r="P76" s="4">
        <f t="shared" si="7"/>
        <v>20843</v>
      </c>
      <c r="Q76" s="4">
        <v>13544</v>
      </c>
      <c r="R76" s="9">
        <v>2546</v>
      </c>
      <c r="S76" s="12"/>
      <c r="T76" s="18">
        <f t="shared" si="8"/>
        <v>16008.448540706606</v>
      </c>
      <c r="U76" s="18">
        <f t="shared" si="9"/>
        <v>61844.748858447485</v>
      </c>
      <c r="V76" s="18">
        <f t="shared" si="10"/>
        <v>127300</v>
      </c>
    </row>
    <row r="77" spans="1:22">
      <c r="A77" s="3" t="s">
        <v>82</v>
      </c>
      <c r="B77" s="4">
        <v>1355</v>
      </c>
      <c r="C77" s="4">
        <v>310</v>
      </c>
      <c r="D77" s="4">
        <v>620</v>
      </c>
      <c r="E77" s="4">
        <v>263</v>
      </c>
      <c r="F77" s="4">
        <f t="shared" si="6"/>
        <v>1193</v>
      </c>
      <c r="G77" s="4">
        <v>140</v>
      </c>
      <c r="H77" s="9">
        <v>22</v>
      </c>
      <c r="I77" s="12"/>
      <c r="K77" s="3" t="s">
        <v>82</v>
      </c>
      <c r="L77" s="4">
        <v>31714</v>
      </c>
      <c r="M77" s="4">
        <v>6655</v>
      </c>
      <c r="N77" s="4">
        <v>11740</v>
      </c>
      <c r="O77" s="4">
        <v>2627</v>
      </c>
      <c r="P77" s="4">
        <f t="shared" si="7"/>
        <v>21022</v>
      </c>
      <c r="Q77" s="4">
        <v>8182</v>
      </c>
      <c r="R77" s="9">
        <v>2510</v>
      </c>
      <c r="S77" s="12"/>
      <c r="T77" s="18">
        <f t="shared" si="8"/>
        <v>17621.123218776196</v>
      </c>
      <c r="U77" s="18">
        <f t="shared" si="9"/>
        <v>58442.857142857145</v>
      </c>
      <c r="V77" s="18">
        <f t="shared" si="10"/>
        <v>114090.90909090909</v>
      </c>
    </row>
    <row r="78" spans="1:22">
      <c r="A78" s="3" t="s">
        <v>83</v>
      </c>
      <c r="B78" s="4">
        <v>865</v>
      </c>
      <c r="C78" s="4">
        <v>212</v>
      </c>
      <c r="D78" s="4">
        <v>366</v>
      </c>
      <c r="E78" s="4">
        <v>181</v>
      </c>
      <c r="F78" s="4">
        <f t="shared" si="6"/>
        <v>759</v>
      </c>
      <c r="G78" s="4">
        <v>95</v>
      </c>
      <c r="H78" s="9">
        <v>11</v>
      </c>
      <c r="I78" s="12"/>
      <c r="K78" s="3" t="s">
        <v>83</v>
      </c>
      <c r="L78" s="4">
        <v>26573</v>
      </c>
      <c r="M78" s="4">
        <v>5565</v>
      </c>
      <c r="N78" s="4">
        <v>9101</v>
      </c>
      <c r="O78" s="4">
        <v>2221</v>
      </c>
      <c r="P78" s="4">
        <f t="shared" si="7"/>
        <v>16887</v>
      </c>
      <c r="Q78" s="4">
        <v>7919</v>
      </c>
      <c r="R78" s="9">
        <v>1767</v>
      </c>
      <c r="S78" s="12"/>
      <c r="T78" s="18">
        <f t="shared" si="8"/>
        <v>22249.011857707512</v>
      </c>
      <c r="U78" s="18">
        <f t="shared" si="9"/>
        <v>83357.894736842092</v>
      </c>
      <c r="V78" s="18">
        <f t="shared" si="10"/>
        <v>160636.36363636362</v>
      </c>
    </row>
    <row r="79" spans="1:22" ht="21">
      <c r="A79" s="3" t="s">
        <v>84</v>
      </c>
      <c r="B79" s="4">
        <v>1454</v>
      </c>
      <c r="C79" s="4">
        <v>368</v>
      </c>
      <c r="D79" s="4">
        <v>574</v>
      </c>
      <c r="E79" s="4">
        <v>248</v>
      </c>
      <c r="F79" s="4">
        <f t="shared" si="6"/>
        <v>1190</v>
      </c>
      <c r="G79" s="4">
        <v>239</v>
      </c>
      <c r="H79" s="9">
        <v>25</v>
      </c>
      <c r="I79" s="12"/>
      <c r="K79" s="3" t="s">
        <v>84</v>
      </c>
      <c r="L79" s="4">
        <v>53457</v>
      </c>
      <c r="M79" s="4">
        <v>10213</v>
      </c>
      <c r="N79" s="4">
        <v>14265</v>
      </c>
      <c r="O79" s="4">
        <v>3032</v>
      </c>
      <c r="P79" s="4">
        <f t="shared" si="7"/>
        <v>27510</v>
      </c>
      <c r="Q79" s="4">
        <v>21213</v>
      </c>
      <c r="R79" s="9">
        <v>4734</v>
      </c>
      <c r="S79" s="12"/>
      <c r="T79" s="18">
        <f t="shared" si="8"/>
        <v>23117.647058823528</v>
      </c>
      <c r="U79" s="18">
        <f t="shared" si="9"/>
        <v>88757.322175732217</v>
      </c>
      <c r="V79" s="18">
        <f t="shared" si="10"/>
        <v>189360</v>
      </c>
    </row>
    <row r="80" spans="1:22">
      <c r="A80" s="3" t="s">
        <v>85</v>
      </c>
      <c r="B80" s="4">
        <v>719</v>
      </c>
      <c r="C80" s="4">
        <v>164</v>
      </c>
      <c r="D80" s="4">
        <v>312</v>
      </c>
      <c r="E80" s="4">
        <v>127</v>
      </c>
      <c r="F80" s="4">
        <f t="shared" si="6"/>
        <v>603</v>
      </c>
      <c r="G80" s="4">
        <v>106</v>
      </c>
      <c r="H80" s="9">
        <v>10</v>
      </c>
      <c r="I80" s="12"/>
      <c r="K80" s="3" t="s">
        <v>85</v>
      </c>
      <c r="L80" s="4">
        <v>18173</v>
      </c>
      <c r="M80" s="4">
        <v>3581</v>
      </c>
      <c r="N80" s="4">
        <v>6018</v>
      </c>
      <c r="O80" s="4">
        <v>1128</v>
      </c>
      <c r="P80" s="4">
        <f t="shared" si="7"/>
        <v>10727</v>
      </c>
      <c r="Q80" s="4">
        <v>6141</v>
      </c>
      <c r="R80" s="9">
        <v>1305</v>
      </c>
      <c r="S80" s="12"/>
      <c r="T80" s="18">
        <f t="shared" si="8"/>
        <v>17789.386401326698</v>
      </c>
      <c r="U80" s="18">
        <f t="shared" si="9"/>
        <v>57933.962264150941</v>
      </c>
      <c r="V80" s="18">
        <f t="shared" si="10"/>
        <v>130500</v>
      </c>
    </row>
    <row r="81" spans="1:22">
      <c r="A81" s="3" t="s">
        <v>86</v>
      </c>
      <c r="B81" s="4">
        <v>401</v>
      </c>
      <c r="C81" s="4">
        <v>104</v>
      </c>
      <c r="D81" s="4">
        <v>149</v>
      </c>
      <c r="E81" s="4">
        <v>72</v>
      </c>
      <c r="F81" s="4">
        <f t="shared" si="6"/>
        <v>325</v>
      </c>
      <c r="G81" s="4">
        <v>63</v>
      </c>
      <c r="H81" s="9">
        <v>13</v>
      </c>
      <c r="I81" s="12"/>
      <c r="K81" s="3" t="s">
        <v>86</v>
      </c>
      <c r="L81" s="4">
        <v>9635</v>
      </c>
      <c r="M81" s="4">
        <v>1701</v>
      </c>
      <c r="N81" s="4">
        <v>2448</v>
      </c>
      <c r="O81" s="4">
        <v>601</v>
      </c>
      <c r="P81" s="4">
        <f t="shared" si="7"/>
        <v>4750</v>
      </c>
      <c r="Q81" s="4">
        <v>3235</v>
      </c>
      <c r="R81" s="9">
        <v>1650</v>
      </c>
      <c r="S81" s="12"/>
      <c r="T81" s="18">
        <f t="shared" si="8"/>
        <v>14615.384615384615</v>
      </c>
      <c r="U81" s="18">
        <f t="shared" si="9"/>
        <v>51349.206349206346</v>
      </c>
      <c r="V81" s="18">
        <f t="shared" si="10"/>
        <v>126923.07692307692</v>
      </c>
    </row>
    <row r="82" spans="1:22">
      <c r="A82" s="3" t="s">
        <v>87</v>
      </c>
      <c r="B82" s="4">
        <v>161</v>
      </c>
      <c r="C82" s="4">
        <v>45</v>
      </c>
      <c r="D82" s="4">
        <v>56</v>
      </c>
      <c r="E82" s="4">
        <v>38</v>
      </c>
      <c r="F82" s="4">
        <f t="shared" si="6"/>
        <v>139</v>
      </c>
      <c r="G82" s="4">
        <v>20</v>
      </c>
      <c r="H82" s="9">
        <v>2</v>
      </c>
      <c r="I82" s="12"/>
      <c r="K82" s="3" t="s">
        <v>87</v>
      </c>
      <c r="L82" s="4">
        <v>3062</v>
      </c>
      <c r="M82" s="4">
        <v>789</v>
      </c>
      <c r="N82" s="4">
        <v>866</v>
      </c>
      <c r="O82" s="4">
        <v>411</v>
      </c>
      <c r="P82" s="4">
        <f t="shared" si="7"/>
        <v>2066</v>
      </c>
      <c r="Q82" s="4">
        <v>787</v>
      </c>
      <c r="R82" s="9">
        <v>209</v>
      </c>
      <c r="S82" s="12"/>
      <c r="T82" s="18">
        <f t="shared" si="8"/>
        <v>14863.309352517985</v>
      </c>
      <c r="U82" s="18">
        <f t="shared" si="9"/>
        <v>39350</v>
      </c>
      <c r="V82" s="18">
        <f t="shared" si="10"/>
        <v>104500</v>
      </c>
    </row>
    <row r="83" spans="1:22" ht="21">
      <c r="A83" s="3" t="s">
        <v>88</v>
      </c>
      <c r="B83" s="4">
        <v>3021</v>
      </c>
      <c r="C83" s="4">
        <v>572</v>
      </c>
      <c r="D83" s="4">
        <v>1411</v>
      </c>
      <c r="E83" s="4">
        <v>696</v>
      </c>
      <c r="F83" s="4">
        <f t="shared" si="6"/>
        <v>2679</v>
      </c>
      <c r="G83" s="4">
        <v>288</v>
      </c>
      <c r="H83" s="9">
        <v>54</v>
      </c>
      <c r="I83" s="12"/>
      <c r="K83" s="3" t="s">
        <v>88</v>
      </c>
      <c r="L83" s="4">
        <v>107841</v>
      </c>
      <c r="M83" s="4">
        <v>19011</v>
      </c>
      <c r="N83" s="4">
        <v>43144</v>
      </c>
      <c r="O83" s="4">
        <v>12026</v>
      </c>
      <c r="P83" s="4">
        <f t="shared" si="7"/>
        <v>74181</v>
      </c>
      <c r="Q83" s="4">
        <v>24979</v>
      </c>
      <c r="R83" s="9">
        <v>8681</v>
      </c>
      <c r="S83" s="12"/>
      <c r="T83" s="18">
        <f t="shared" si="8"/>
        <v>27689.809630459127</v>
      </c>
      <c r="U83" s="18">
        <f t="shared" si="9"/>
        <v>86732.638888888891</v>
      </c>
      <c r="V83" s="18">
        <f t="shared" si="10"/>
        <v>160759.25925925927</v>
      </c>
    </row>
    <row r="84" spans="1:22" ht="21">
      <c r="A84" s="3" t="s">
        <v>89</v>
      </c>
      <c r="B84" s="4">
        <v>277</v>
      </c>
      <c r="C84" s="4">
        <v>40</v>
      </c>
      <c r="D84" s="4">
        <v>143</v>
      </c>
      <c r="E84" s="4">
        <v>67</v>
      </c>
      <c r="F84" s="4">
        <f t="shared" si="6"/>
        <v>250</v>
      </c>
      <c r="G84" s="4">
        <v>23</v>
      </c>
      <c r="H84" s="9">
        <v>4</v>
      </c>
      <c r="I84" s="12"/>
      <c r="K84" s="3" t="s">
        <v>89</v>
      </c>
      <c r="L84" s="4">
        <v>4469</v>
      </c>
      <c r="M84" s="4">
        <v>528</v>
      </c>
      <c r="N84" s="4">
        <v>2080</v>
      </c>
      <c r="O84" s="4">
        <v>625</v>
      </c>
      <c r="P84" s="4">
        <f t="shared" si="7"/>
        <v>3233</v>
      </c>
      <c r="Q84" s="4">
        <v>914</v>
      </c>
      <c r="R84" s="9">
        <v>322</v>
      </c>
      <c r="S84" s="12"/>
      <c r="T84" s="18">
        <f t="shared" si="8"/>
        <v>12932</v>
      </c>
      <c r="U84" s="18">
        <f t="shared" si="9"/>
        <v>39739.130434782608</v>
      </c>
      <c r="V84" s="18">
        <f t="shared" si="10"/>
        <v>80500</v>
      </c>
    </row>
    <row r="85" spans="1:22">
      <c r="A85" s="3" t="s">
        <v>90</v>
      </c>
      <c r="B85" s="4">
        <v>1535</v>
      </c>
      <c r="C85" s="4">
        <v>308</v>
      </c>
      <c r="D85" s="4">
        <v>703</v>
      </c>
      <c r="E85" s="4">
        <v>364</v>
      </c>
      <c r="F85" s="4">
        <f t="shared" si="6"/>
        <v>1375</v>
      </c>
      <c r="G85" s="4">
        <v>138</v>
      </c>
      <c r="H85" s="9">
        <v>22</v>
      </c>
      <c r="I85" s="12"/>
      <c r="K85" s="3" t="s">
        <v>90</v>
      </c>
      <c r="L85" s="4">
        <v>57797</v>
      </c>
      <c r="M85" s="4">
        <v>11269</v>
      </c>
      <c r="N85" s="4">
        <v>23532</v>
      </c>
      <c r="O85" s="4">
        <v>6896</v>
      </c>
      <c r="P85" s="4">
        <f t="shared" si="7"/>
        <v>41697</v>
      </c>
      <c r="Q85" s="4">
        <v>12954</v>
      </c>
      <c r="R85" s="9">
        <v>3146</v>
      </c>
      <c r="S85" s="12"/>
      <c r="T85" s="18">
        <f t="shared" si="8"/>
        <v>30325.090909090912</v>
      </c>
      <c r="U85" s="18">
        <f t="shared" si="9"/>
        <v>93869.565217391297</v>
      </c>
      <c r="V85" s="18">
        <f t="shared" si="10"/>
        <v>143000</v>
      </c>
    </row>
    <row r="86" spans="1:22">
      <c r="A86" s="3" t="s">
        <v>91</v>
      </c>
      <c r="B86" s="4">
        <v>522</v>
      </c>
      <c r="C86" s="4">
        <v>107</v>
      </c>
      <c r="D86" s="4">
        <v>233</v>
      </c>
      <c r="E86" s="4">
        <v>108</v>
      </c>
      <c r="F86" s="4">
        <f t="shared" si="6"/>
        <v>448</v>
      </c>
      <c r="G86" s="4">
        <v>66</v>
      </c>
      <c r="H86" s="9">
        <v>8</v>
      </c>
      <c r="I86" s="12"/>
      <c r="K86" s="3" t="s">
        <v>91</v>
      </c>
      <c r="L86" s="4">
        <v>18355</v>
      </c>
      <c r="M86" s="4">
        <v>3249</v>
      </c>
      <c r="N86" s="4">
        <v>6224</v>
      </c>
      <c r="O86" s="4">
        <v>1606</v>
      </c>
      <c r="P86" s="4">
        <f t="shared" si="7"/>
        <v>11079</v>
      </c>
      <c r="Q86" s="4">
        <v>5967</v>
      </c>
      <c r="R86" s="9">
        <v>1309</v>
      </c>
      <c r="S86" s="12"/>
      <c r="T86" s="18">
        <f t="shared" si="8"/>
        <v>24729.910714285714</v>
      </c>
      <c r="U86" s="18">
        <f t="shared" si="9"/>
        <v>90409.090909090912</v>
      </c>
      <c r="V86" s="18">
        <f t="shared" si="10"/>
        <v>163625</v>
      </c>
    </row>
    <row r="87" spans="1:22">
      <c r="A87" s="3" t="s">
        <v>92</v>
      </c>
      <c r="B87" s="4">
        <v>202</v>
      </c>
      <c r="C87" s="4">
        <v>45</v>
      </c>
      <c r="D87" s="4">
        <v>97</v>
      </c>
      <c r="E87" s="4">
        <v>38</v>
      </c>
      <c r="F87" s="4">
        <f t="shared" si="6"/>
        <v>180</v>
      </c>
      <c r="G87" s="4">
        <v>19</v>
      </c>
      <c r="H87" s="9">
        <v>3</v>
      </c>
      <c r="I87" s="12"/>
      <c r="K87" s="3" t="s">
        <v>92</v>
      </c>
      <c r="L87" s="4">
        <v>8175</v>
      </c>
      <c r="M87" s="4">
        <v>1751</v>
      </c>
      <c r="N87" s="4">
        <v>3297</v>
      </c>
      <c r="O87" s="4">
        <v>745</v>
      </c>
      <c r="P87" s="4">
        <f t="shared" si="7"/>
        <v>5793</v>
      </c>
      <c r="Q87" s="4">
        <v>1555</v>
      </c>
      <c r="R87" s="9">
        <v>827</v>
      </c>
      <c r="S87" s="12"/>
      <c r="T87" s="18">
        <f t="shared" si="8"/>
        <v>32183.333333333328</v>
      </c>
      <c r="U87" s="18">
        <f t="shared" si="9"/>
        <v>81842.105263157893</v>
      </c>
      <c r="V87" s="18">
        <f t="shared" si="10"/>
        <v>275666.66666666669</v>
      </c>
    </row>
    <row r="88" spans="1:22">
      <c r="A88" s="3" t="s">
        <v>93</v>
      </c>
      <c r="B88" s="4">
        <v>139</v>
      </c>
      <c r="C88" s="4">
        <v>26</v>
      </c>
      <c r="D88" s="4">
        <v>55</v>
      </c>
      <c r="E88" s="4">
        <v>31</v>
      </c>
      <c r="F88" s="4">
        <f t="shared" si="6"/>
        <v>112</v>
      </c>
      <c r="G88" s="4">
        <v>13</v>
      </c>
      <c r="H88" s="9">
        <v>14</v>
      </c>
      <c r="I88" s="12"/>
      <c r="K88" s="3" t="s">
        <v>93</v>
      </c>
      <c r="L88" s="4">
        <v>7389</v>
      </c>
      <c r="M88" s="4">
        <v>1032</v>
      </c>
      <c r="N88" s="4">
        <v>2204</v>
      </c>
      <c r="O88" s="4">
        <v>492</v>
      </c>
      <c r="P88" s="4">
        <f t="shared" si="7"/>
        <v>3728</v>
      </c>
      <c r="Q88" s="4">
        <v>1242</v>
      </c>
      <c r="R88" s="9">
        <v>2419</v>
      </c>
      <c r="S88" s="12"/>
      <c r="T88" s="18">
        <f t="shared" si="8"/>
        <v>33285.714285714283</v>
      </c>
      <c r="U88" s="18">
        <f t="shared" si="9"/>
        <v>95538.461538461532</v>
      </c>
      <c r="V88" s="18">
        <f t="shared" si="10"/>
        <v>172785.71428571429</v>
      </c>
    </row>
    <row r="89" spans="1:22">
      <c r="A89" s="3" t="s">
        <v>94</v>
      </c>
      <c r="B89" s="4">
        <v>53</v>
      </c>
      <c r="C89" s="4">
        <v>11</v>
      </c>
      <c r="D89" s="4">
        <v>25</v>
      </c>
      <c r="E89" s="4">
        <v>12</v>
      </c>
      <c r="F89" s="4">
        <f t="shared" si="6"/>
        <v>48</v>
      </c>
      <c r="G89" s="4">
        <v>5</v>
      </c>
      <c r="H89" s="9">
        <v>0</v>
      </c>
      <c r="I89" s="12"/>
      <c r="K89" s="3" t="s">
        <v>94</v>
      </c>
      <c r="L89" s="4">
        <v>579</v>
      </c>
      <c r="M89" s="4">
        <v>113</v>
      </c>
      <c r="N89" s="4">
        <v>304</v>
      </c>
      <c r="O89" s="4">
        <v>51</v>
      </c>
      <c r="P89" s="4">
        <f t="shared" si="7"/>
        <v>468</v>
      </c>
      <c r="Q89" s="4">
        <v>111</v>
      </c>
      <c r="R89" s="9">
        <v>0</v>
      </c>
      <c r="S89" s="12"/>
      <c r="T89" s="18">
        <f t="shared" si="8"/>
        <v>9750</v>
      </c>
      <c r="U89" s="18">
        <f t="shared" si="9"/>
        <v>22200</v>
      </c>
      <c r="V89" s="18" t="e">
        <f t="shared" si="10"/>
        <v>#DIV/0!</v>
      </c>
    </row>
    <row r="90" spans="1:22">
      <c r="A90" s="3" t="s">
        <v>95</v>
      </c>
      <c r="B90" s="4">
        <v>269</v>
      </c>
      <c r="C90" s="4">
        <v>30</v>
      </c>
      <c r="D90" s="4">
        <v>143</v>
      </c>
      <c r="E90" s="4">
        <v>72</v>
      </c>
      <c r="F90" s="4">
        <f t="shared" si="6"/>
        <v>245</v>
      </c>
      <c r="G90" s="4">
        <v>21</v>
      </c>
      <c r="H90" s="9">
        <v>3</v>
      </c>
      <c r="I90" s="12"/>
      <c r="K90" s="3" t="s">
        <v>95</v>
      </c>
      <c r="L90" s="4">
        <v>10511</v>
      </c>
      <c r="M90" s="4">
        <v>971</v>
      </c>
      <c r="N90" s="4">
        <v>5341</v>
      </c>
      <c r="O90" s="4">
        <v>1560</v>
      </c>
      <c r="P90" s="4">
        <f t="shared" si="7"/>
        <v>7872</v>
      </c>
      <c r="Q90" s="4">
        <v>1981</v>
      </c>
      <c r="R90" s="9">
        <v>658</v>
      </c>
      <c r="S90" s="12"/>
      <c r="T90" s="18">
        <f t="shared" si="8"/>
        <v>32130.612244897962</v>
      </c>
      <c r="U90" s="18">
        <f t="shared" si="9"/>
        <v>94333.333333333328</v>
      </c>
      <c r="V90" s="18">
        <f t="shared" si="10"/>
        <v>219333.33333333334</v>
      </c>
    </row>
    <row r="91" spans="1:22" ht="21">
      <c r="A91" s="3" t="s">
        <v>96</v>
      </c>
      <c r="B91" s="4">
        <v>13</v>
      </c>
      <c r="C91" s="4">
        <v>2</v>
      </c>
      <c r="D91" s="4">
        <v>7</v>
      </c>
      <c r="E91" s="4">
        <v>2</v>
      </c>
      <c r="F91" s="4">
        <f t="shared" si="6"/>
        <v>11</v>
      </c>
      <c r="G91" s="4">
        <v>2</v>
      </c>
      <c r="H91" s="9">
        <v>0</v>
      </c>
      <c r="I91" s="12"/>
      <c r="K91" s="3" t="s">
        <v>96</v>
      </c>
      <c r="L91" s="4">
        <v>518</v>
      </c>
      <c r="M91" s="4">
        <v>88</v>
      </c>
      <c r="N91" s="4">
        <v>147</v>
      </c>
      <c r="O91" s="4">
        <v>35</v>
      </c>
      <c r="P91" s="4">
        <f t="shared" si="7"/>
        <v>270</v>
      </c>
      <c r="Q91" s="4">
        <v>248</v>
      </c>
      <c r="R91" s="9">
        <v>0</v>
      </c>
      <c r="S91" s="12"/>
      <c r="T91" s="18">
        <f t="shared" si="8"/>
        <v>24545.454545454548</v>
      </c>
      <c r="U91" s="18">
        <f t="shared" si="9"/>
        <v>124000</v>
      </c>
      <c r="V91" s="18" t="e">
        <f t="shared" si="10"/>
        <v>#DIV/0!</v>
      </c>
    </row>
    <row r="92" spans="1:22">
      <c r="A92" s="3" t="s">
        <v>111</v>
      </c>
      <c r="B92" s="4">
        <v>11</v>
      </c>
      <c r="C92" s="4">
        <v>3</v>
      </c>
      <c r="D92" s="4">
        <v>5</v>
      </c>
      <c r="E92" s="4">
        <v>2</v>
      </c>
      <c r="F92" s="4">
        <f t="shared" si="6"/>
        <v>10</v>
      </c>
      <c r="G92" s="4">
        <v>1</v>
      </c>
      <c r="H92" s="9">
        <v>0</v>
      </c>
      <c r="I92" s="12"/>
      <c r="K92" s="3" t="s">
        <v>111</v>
      </c>
      <c r="L92" s="4">
        <v>48</v>
      </c>
      <c r="M92" s="4">
        <v>10</v>
      </c>
      <c r="N92" s="4">
        <v>15</v>
      </c>
      <c r="O92" s="4">
        <v>16</v>
      </c>
      <c r="P92" s="4">
        <f t="shared" si="7"/>
        <v>41</v>
      </c>
      <c r="Q92" s="4">
        <v>7</v>
      </c>
      <c r="R92" s="9">
        <v>0</v>
      </c>
      <c r="S92" s="12"/>
      <c r="T92" s="18">
        <f t="shared" si="8"/>
        <v>4100</v>
      </c>
      <c r="U92" s="18">
        <f t="shared" si="9"/>
        <v>7000</v>
      </c>
      <c r="V92" s="18" t="e">
        <f t="shared" si="10"/>
        <v>#DIV/0!</v>
      </c>
    </row>
  </sheetData>
  <mergeCells count="9">
    <mergeCell ref="A1:A3"/>
    <mergeCell ref="B1:H1"/>
    <mergeCell ref="B2:B3"/>
    <mergeCell ref="C2:H2"/>
    <mergeCell ref="T1:V1"/>
    <mergeCell ref="K1:K3"/>
    <mergeCell ref="L1:R1"/>
    <mergeCell ref="L2:L3"/>
    <mergeCell ref="M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5"/>
  <sheetViews>
    <sheetView tabSelected="1" topLeftCell="D1" workbookViewId="0">
      <selection activeCell="O10" sqref="O10"/>
    </sheetView>
  </sheetViews>
  <sheetFormatPr defaultRowHeight="15"/>
  <cols>
    <col min="1" max="1" width="30.5703125" customWidth="1"/>
    <col min="2" max="2" width="15.7109375" customWidth="1"/>
    <col min="3" max="3" width="16.42578125" customWidth="1"/>
    <col min="4" max="4" width="12" customWidth="1"/>
    <col min="5" max="5" width="11.7109375" style="47" customWidth="1"/>
    <col min="6" max="6" width="12.7109375" customWidth="1"/>
    <col min="7" max="7" width="12.85546875" customWidth="1"/>
    <col min="8" max="8" width="11.140625" style="48" customWidth="1"/>
    <col min="9" max="9" width="10" customWidth="1"/>
    <col min="10" max="10" width="10.7109375" customWidth="1"/>
    <col min="11" max="11" width="12.7109375" style="47" customWidth="1"/>
    <col min="12" max="12" width="19.42578125" customWidth="1"/>
    <col min="13" max="13" width="32.140625" customWidth="1"/>
    <col min="14" max="14" width="17.28515625" customWidth="1"/>
    <col min="15" max="15" width="12.5703125" customWidth="1"/>
    <col min="16" max="16" width="13.7109375" customWidth="1"/>
    <col min="17" max="17" width="17.140625" customWidth="1"/>
    <col min="18" max="18" width="15.28515625" customWidth="1"/>
    <col min="21" max="21" width="9.140625" style="38"/>
    <col min="24" max="24" width="9.140625" style="38"/>
    <col min="25" max="25" width="10.140625" customWidth="1"/>
    <col min="26" max="26" width="10.28515625" customWidth="1"/>
    <col min="27" max="27" width="9.140625" style="38"/>
  </cols>
  <sheetData>
    <row r="1" spans="1:27" ht="15.75" customHeight="1">
      <c r="A1" s="64"/>
      <c r="B1" s="65" t="s">
        <v>1</v>
      </c>
      <c r="C1" s="65"/>
      <c r="D1" s="65"/>
      <c r="E1" s="65"/>
      <c r="F1" s="65"/>
      <c r="G1" s="65"/>
      <c r="H1" s="65"/>
      <c r="I1" s="66"/>
      <c r="J1" s="42"/>
      <c r="K1" s="49"/>
      <c r="L1" s="12"/>
      <c r="M1" s="79"/>
      <c r="N1" s="82" t="s">
        <v>97</v>
      </c>
      <c r="O1" s="82"/>
      <c r="P1" s="82"/>
      <c r="Q1" s="83"/>
    </row>
    <row r="2" spans="1:27" ht="15" customHeight="1">
      <c r="A2" s="64"/>
      <c r="B2" s="67" t="s">
        <v>2</v>
      </c>
      <c r="C2" s="67"/>
      <c r="D2" s="67"/>
      <c r="E2" s="67"/>
      <c r="F2" s="67"/>
      <c r="G2" s="67"/>
      <c r="H2" s="67"/>
      <c r="I2" s="67"/>
      <c r="J2" s="19"/>
      <c r="K2" s="44"/>
      <c r="L2" s="12"/>
      <c r="M2" s="80"/>
      <c r="N2" s="84" t="s">
        <v>98</v>
      </c>
      <c r="O2" s="84"/>
      <c r="P2" s="84"/>
      <c r="Q2" s="84"/>
      <c r="R2" s="12"/>
      <c r="S2" s="76" t="s">
        <v>117</v>
      </c>
      <c r="T2" s="77"/>
      <c r="U2" s="77"/>
      <c r="V2" s="77"/>
      <c r="W2" s="77"/>
      <c r="X2" s="77"/>
      <c r="Y2" s="77"/>
      <c r="Z2" s="77"/>
      <c r="AA2" s="77"/>
    </row>
    <row r="3" spans="1:27" ht="15" customHeight="1">
      <c r="A3" s="64"/>
      <c r="B3" s="68" t="s">
        <v>3</v>
      </c>
      <c r="C3" s="67" t="s">
        <v>4</v>
      </c>
      <c r="D3" s="67"/>
      <c r="E3" s="67"/>
      <c r="F3" s="67"/>
      <c r="G3" s="67"/>
      <c r="H3" s="67"/>
      <c r="I3" s="67"/>
      <c r="J3" s="19"/>
      <c r="K3" s="44"/>
      <c r="L3" s="12"/>
      <c r="M3" s="80"/>
      <c r="N3" s="85" t="s">
        <v>99</v>
      </c>
      <c r="O3" s="87" t="s">
        <v>100</v>
      </c>
      <c r="P3" s="87"/>
      <c r="Q3" s="87"/>
      <c r="S3" s="76" t="s">
        <v>114</v>
      </c>
      <c r="T3" s="76"/>
      <c r="U3" s="39" t="s">
        <v>116</v>
      </c>
      <c r="V3" s="78" t="s">
        <v>115</v>
      </c>
      <c r="W3" s="78"/>
      <c r="X3" s="39" t="s">
        <v>116</v>
      </c>
      <c r="Y3" s="78" t="s">
        <v>107</v>
      </c>
      <c r="Z3" s="78"/>
      <c r="AA3" s="39" t="s">
        <v>116</v>
      </c>
    </row>
    <row r="4" spans="1:27" ht="15" customHeight="1">
      <c r="A4" s="64"/>
      <c r="B4" s="68"/>
      <c r="C4" s="69" t="s">
        <v>5</v>
      </c>
      <c r="D4" s="70"/>
      <c r="E4" s="71"/>
      <c r="F4" s="69" t="s">
        <v>8</v>
      </c>
      <c r="G4" s="70"/>
      <c r="H4" s="71"/>
      <c r="I4" s="69" t="s">
        <v>9</v>
      </c>
      <c r="J4" s="70"/>
      <c r="K4" s="71"/>
      <c r="L4" s="75" t="s">
        <v>104</v>
      </c>
      <c r="M4" s="80"/>
      <c r="N4" s="85"/>
      <c r="O4" s="88" t="s">
        <v>5</v>
      </c>
      <c r="P4" s="89" t="s">
        <v>8</v>
      </c>
      <c r="Q4" s="89" t="s">
        <v>101</v>
      </c>
      <c r="R4" s="90" t="s">
        <v>105</v>
      </c>
      <c r="S4" s="36">
        <v>2017</v>
      </c>
      <c r="T4" s="36">
        <v>2018</v>
      </c>
      <c r="U4" s="40"/>
      <c r="V4" s="36">
        <v>2017</v>
      </c>
      <c r="W4" s="36">
        <v>2018</v>
      </c>
      <c r="X4" s="40"/>
      <c r="Y4" s="36">
        <v>2017</v>
      </c>
      <c r="Z4" s="36">
        <v>2018</v>
      </c>
      <c r="AA4" s="40"/>
    </row>
    <row r="5" spans="1:27" ht="43.5" customHeight="1">
      <c r="A5" s="64"/>
      <c r="B5" s="68"/>
      <c r="C5" s="72"/>
      <c r="D5" s="73"/>
      <c r="E5" s="74"/>
      <c r="F5" s="72"/>
      <c r="G5" s="73"/>
      <c r="H5" s="74"/>
      <c r="I5" s="72"/>
      <c r="J5" s="73"/>
      <c r="K5" s="74"/>
      <c r="L5" s="75"/>
      <c r="M5" s="81"/>
      <c r="N5" s="86"/>
      <c r="O5" s="86"/>
      <c r="P5" s="87"/>
      <c r="Q5" s="87"/>
      <c r="R5" s="90"/>
      <c r="S5" s="36"/>
      <c r="T5" s="36"/>
      <c r="U5" s="40"/>
      <c r="V5" s="36"/>
      <c r="W5" s="36"/>
      <c r="X5" s="40"/>
      <c r="Y5" s="36"/>
      <c r="Z5" s="36"/>
      <c r="AA5" s="40"/>
    </row>
    <row r="6" spans="1:27" ht="30">
      <c r="A6" s="20" t="s">
        <v>10</v>
      </c>
      <c r="B6" s="21">
        <v>2317</v>
      </c>
      <c r="C6" s="21">
        <v>2018</v>
      </c>
      <c r="D6" s="21">
        <v>2017</v>
      </c>
      <c r="E6" s="44" t="s">
        <v>116</v>
      </c>
      <c r="F6" s="21">
        <v>2018</v>
      </c>
      <c r="G6" s="21">
        <v>2017</v>
      </c>
      <c r="H6" s="43" t="s">
        <v>116</v>
      </c>
      <c r="I6" s="20">
        <v>2018</v>
      </c>
      <c r="J6" s="20">
        <v>2017</v>
      </c>
      <c r="K6" s="45" t="s">
        <v>116</v>
      </c>
      <c r="L6" s="12"/>
      <c r="M6" s="31" t="s">
        <v>10</v>
      </c>
      <c r="N6" s="32">
        <v>2417</v>
      </c>
      <c r="O6" s="32">
        <v>2418</v>
      </c>
      <c r="P6" s="32">
        <v>2419</v>
      </c>
      <c r="Q6" s="33"/>
      <c r="S6" s="12"/>
      <c r="T6" s="12"/>
      <c r="U6" s="16"/>
      <c r="V6" s="12"/>
      <c r="W6" s="12"/>
      <c r="X6" s="16"/>
      <c r="Y6" s="12"/>
      <c r="Z6" s="12"/>
      <c r="AA6" s="16"/>
    </row>
    <row r="7" spans="1:27" ht="15.75">
      <c r="A7" s="29" t="s">
        <v>11</v>
      </c>
      <c r="B7" s="30">
        <v>145809</v>
      </c>
      <c r="C7" s="30">
        <v>115677</v>
      </c>
      <c r="D7" s="30">
        <f>VLOOKUP(A7,'2017'!$A$5:$I$92,6,0)</f>
        <v>106902</v>
      </c>
      <c r="E7" s="46">
        <f>C7/D7</f>
        <v>1.0820845260144805</v>
      </c>
      <c r="F7" s="30">
        <v>27980</v>
      </c>
      <c r="G7" s="30">
        <f>VLOOKUP(A7,'2017'!$A$5:$I$92,7,0)</f>
        <v>18146</v>
      </c>
      <c r="H7" s="46">
        <f>F7/G7</f>
        <v>1.5419376171056982</v>
      </c>
      <c r="I7" s="30">
        <v>2152</v>
      </c>
      <c r="J7" s="30">
        <f>VLOOKUP(A7,'2017'!$A$5:$H$92,8,0)</f>
        <v>2927</v>
      </c>
      <c r="K7" s="46">
        <f>I7/J7</f>
        <v>0.73522377861291421</v>
      </c>
      <c r="L7" s="30">
        <v>40580452</v>
      </c>
      <c r="M7" s="29" t="s">
        <v>11</v>
      </c>
      <c r="N7" s="30">
        <v>3881583</v>
      </c>
      <c r="O7" s="30">
        <v>1884043</v>
      </c>
      <c r="P7" s="30">
        <v>1606608</v>
      </c>
      <c r="Q7" s="30">
        <v>390932</v>
      </c>
      <c r="R7" s="34">
        <v>121982394</v>
      </c>
      <c r="S7" s="36">
        <f>VLOOKUP(M7,'2017'!$K$5:$V$92,10,0)</f>
        <v>20015.032459635928</v>
      </c>
      <c r="T7" s="36">
        <f>O7/C7*1000</f>
        <v>16287.101152346619</v>
      </c>
      <c r="U7" s="40">
        <f>T7/S7</f>
        <v>0.81374342935454225</v>
      </c>
      <c r="V7" s="36">
        <f>VLOOKUP(M7,'2017'!$K$5:$V$92,11,0)</f>
        <v>82981.814173922627</v>
      </c>
      <c r="W7" s="36">
        <f>P7/F7*1000</f>
        <v>57419.87133666905</v>
      </c>
      <c r="X7" s="40">
        <f>W7/V7</f>
        <v>0.69195729098332337</v>
      </c>
      <c r="Y7" s="36">
        <f>VLOOKUP(M7,'2017'!$K$5:$V$92,12,0)</f>
        <v>177583.19098052612</v>
      </c>
      <c r="Z7" s="36">
        <f>Q7/I7*1000</f>
        <v>181659.85130111524</v>
      </c>
      <c r="AA7" s="40">
        <f>Z7/Y7</f>
        <v>1.0229563411834184</v>
      </c>
    </row>
    <row r="8" spans="1:27" ht="15.75">
      <c r="A8" s="29" t="s">
        <v>118</v>
      </c>
      <c r="B8" s="37">
        <f>B7/$L$7</f>
        <v>3.5930846704221035E-3</v>
      </c>
      <c r="C8" s="37">
        <f>C7/$L$7</f>
        <v>2.8505596734112277E-3</v>
      </c>
      <c r="D8" s="30"/>
      <c r="E8" s="46"/>
      <c r="F8" s="37">
        <f>F7/$L$7</f>
        <v>6.8949453791199763E-4</v>
      </c>
      <c r="G8" s="30"/>
      <c r="H8" s="46"/>
      <c r="I8" s="37">
        <f>I7/$L$7</f>
        <v>5.3030459098878446E-5</v>
      </c>
      <c r="J8" s="30"/>
      <c r="K8" s="46"/>
      <c r="L8" s="12"/>
      <c r="M8" s="29" t="s">
        <v>120</v>
      </c>
      <c r="N8" s="53">
        <f>N7/$R$7</f>
        <v>3.1820846211626244E-2</v>
      </c>
      <c r="O8" s="37">
        <f>O7/$R$7</f>
        <v>1.5445204330060943E-2</v>
      </c>
      <c r="P8" s="37">
        <f>P7/$R$7</f>
        <v>1.317081873307061E-2</v>
      </c>
      <c r="Q8" s="37">
        <f>Q7/$R$7</f>
        <v>3.2048231484946917E-3</v>
      </c>
      <c r="R8" s="35"/>
      <c r="S8" s="12"/>
      <c r="T8" s="12"/>
      <c r="U8" s="40"/>
      <c r="V8" s="12"/>
      <c r="W8" s="12"/>
      <c r="X8" s="40"/>
      <c r="Y8" s="12"/>
      <c r="Z8" s="12"/>
      <c r="AA8" s="16"/>
    </row>
    <row r="9" spans="1:27" ht="15.75">
      <c r="A9" s="29" t="s">
        <v>119</v>
      </c>
      <c r="B9" s="37"/>
      <c r="C9" s="37">
        <f>C7/$B$7</f>
        <v>0.7933460897475465</v>
      </c>
      <c r="D9" s="30"/>
      <c r="E9" s="46"/>
      <c r="F9" s="37">
        <f>F7/$B$7</f>
        <v>0.19189487617362441</v>
      </c>
      <c r="G9" s="30"/>
      <c r="H9" s="46"/>
      <c r="I9" s="37">
        <f>I7/$B$7</f>
        <v>1.4759034078829154E-2</v>
      </c>
      <c r="J9" s="30"/>
      <c r="K9" s="46"/>
      <c r="L9" s="12"/>
      <c r="M9" s="29" t="s">
        <v>119</v>
      </c>
      <c r="N9" s="37"/>
      <c r="O9" s="37">
        <f>O7/$N$7</f>
        <v>0.48538006272183282</v>
      </c>
      <c r="P9" s="37">
        <f>P7/$N$7</f>
        <v>0.41390535768525366</v>
      </c>
      <c r="Q9" s="37">
        <f>Q7/$N$7</f>
        <v>0.10071457959291351</v>
      </c>
      <c r="R9" s="35"/>
      <c r="S9" s="12"/>
      <c r="T9" s="12"/>
      <c r="U9" s="40"/>
      <c r="V9" s="12"/>
      <c r="W9" s="12"/>
      <c r="X9" s="40"/>
      <c r="Y9" s="12"/>
      <c r="Z9" s="12"/>
      <c r="AA9" s="16"/>
    </row>
    <row r="10" spans="1:27" ht="15.75">
      <c r="A10" s="29"/>
      <c r="B10" s="37"/>
      <c r="C10" s="37"/>
      <c r="D10" s="30"/>
      <c r="E10" s="46"/>
      <c r="F10" s="37"/>
      <c r="G10" s="30"/>
      <c r="H10" s="46"/>
      <c r="I10" s="37"/>
      <c r="J10" s="30"/>
      <c r="K10" s="46"/>
      <c r="L10" s="12"/>
      <c r="M10" s="29" t="s">
        <v>140</v>
      </c>
      <c r="N10" s="53">
        <f>N7/'2017'!L5</f>
        <v>0.93190325315271383</v>
      </c>
      <c r="O10" s="53">
        <f>O7/'2017'!P5</f>
        <v>0.88053917305050788</v>
      </c>
      <c r="P10" s="53">
        <f>P7/'2017'!Q5</f>
        <v>1.06695497639774</v>
      </c>
      <c r="Q10" s="53">
        <f>Q7/'2017'!R5</f>
        <v>0.7521018265209144</v>
      </c>
      <c r="R10" s="35"/>
      <c r="S10" s="12"/>
      <c r="T10" s="12"/>
      <c r="U10" s="40"/>
      <c r="V10" s="12"/>
      <c r="W10" s="12"/>
      <c r="X10" s="40"/>
      <c r="Y10" s="12"/>
      <c r="Z10" s="12"/>
      <c r="AA10" s="16"/>
    </row>
    <row r="11" spans="1:27" ht="15.75">
      <c r="A11" s="29" t="s">
        <v>12</v>
      </c>
      <c r="B11" s="30">
        <v>830</v>
      </c>
      <c r="C11" s="30">
        <v>682</v>
      </c>
      <c r="D11" s="30">
        <f>VLOOKUP(A11,'2017'!$A$5:$I$92,6,0)</f>
        <v>702</v>
      </c>
      <c r="E11" s="46">
        <f t="shared" ref="E11:E72" si="0">C11/D11</f>
        <v>0.97150997150997154</v>
      </c>
      <c r="F11" s="30">
        <v>145</v>
      </c>
      <c r="G11" s="30">
        <f>VLOOKUP(A11,'2017'!$A$5:$I$92,7,0)</f>
        <v>83</v>
      </c>
      <c r="H11" s="46">
        <f t="shared" ref="H11:H72" si="1">F11/G11</f>
        <v>1.7469879518072289</v>
      </c>
      <c r="I11" s="30">
        <v>3</v>
      </c>
      <c r="J11" s="30">
        <f>VLOOKUP(A11,'2017'!$A$5:$H$92,8,0)</f>
        <v>17</v>
      </c>
      <c r="K11" s="46">
        <f t="shared" ref="K11:K72" si="2">I11/J11</f>
        <v>0.17647058823529413</v>
      </c>
      <c r="L11" s="12"/>
      <c r="M11" s="29" t="s">
        <v>12</v>
      </c>
      <c r="N11" s="30">
        <v>20864</v>
      </c>
      <c r="O11" s="30">
        <v>11014</v>
      </c>
      <c r="P11" s="30">
        <v>9370</v>
      </c>
      <c r="Q11" s="30">
        <v>480</v>
      </c>
      <c r="R11" s="35"/>
      <c r="S11" s="12">
        <f>VLOOKUP(M11,'2017'!$K$5:$V$92,10,0)</f>
        <v>19648.14814814815</v>
      </c>
      <c r="T11" s="12">
        <f t="shared" ref="T11:T42" si="3">O11/C11*1000</f>
        <v>16149.560117302051</v>
      </c>
      <c r="U11" s="40">
        <f t="shared" ref="U11:U72" si="4">T11/S11</f>
        <v>0.82193802670528815</v>
      </c>
      <c r="V11" s="12">
        <f>VLOOKUP(M11,'2017'!$K$5:$V$92,11,0)</f>
        <v>89036.144578313251</v>
      </c>
      <c r="W11" s="12">
        <f t="shared" ref="W11:W42" si="5">P11/F11*1000</f>
        <v>64620.689655172413</v>
      </c>
      <c r="X11" s="40">
        <f t="shared" ref="X11:X72" si="6">W11/V11</f>
        <v>0.72578041155335726</v>
      </c>
      <c r="Y11" s="12">
        <f>VLOOKUP(M11,'2017'!$K$5:$V$92,12,0)</f>
        <v>168647.05882352943</v>
      </c>
      <c r="Z11" s="12">
        <f t="shared" ref="Z11:Z42" si="7">Q11/I11*1000</f>
        <v>160000</v>
      </c>
      <c r="AA11" s="40">
        <f t="shared" ref="AA11:AA72" si="8">Z11/Y11</f>
        <v>0.94872689222183459</v>
      </c>
    </row>
    <row r="12" spans="1:27" ht="15.75">
      <c r="A12" s="29" t="s">
        <v>13</v>
      </c>
      <c r="B12" s="30">
        <v>526</v>
      </c>
      <c r="C12" s="30">
        <v>436</v>
      </c>
      <c r="D12" s="30">
        <f>VLOOKUP(A12,'2017'!$A$5:$I$92,6,0)</f>
        <v>367</v>
      </c>
      <c r="E12" s="46">
        <f t="shared" si="0"/>
        <v>1.1880108991825613</v>
      </c>
      <c r="F12" s="30">
        <v>87</v>
      </c>
      <c r="G12" s="30">
        <f>VLOOKUP(A12,'2017'!$A$5:$I$92,7,0)</f>
        <v>58</v>
      </c>
      <c r="H12" s="46">
        <f t="shared" si="1"/>
        <v>1.5</v>
      </c>
      <c r="I12" s="30">
        <v>3</v>
      </c>
      <c r="J12" s="30">
        <f>VLOOKUP(A12,'2017'!$A$5:$H$92,8,0)</f>
        <v>6</v>
      </c>
      <c r="K12" s="46">
        <f t="shared" si="2"/>
        <v>0.5</v>
      </c>
      <c r="L12" s="12"/>
      <c r="M12" s="29" t="s">
        <v>13</v>
      </c>
      <c r="N12" s="30">
        <v>11972</v>
      </c>
      <c r="O12" s="30">
        <v>6645</v>
      </c>
      <c r="P12" s="30">
        <v>4917</v>
      </c>
      <c r="Q12" s="30">
        <v>410</v>
      </c>
      <c r="R12" s="35"/>
      <c r="S12" s="12">
        <f>VLOOKUP(M12,'2017'!$K$5:$V$92,10,0)</f>
        <v>18476.839237057218</v>
      </c>
      <c r="T12" s="12">
        <f t="shared" si="3"/>
        <v>15240.825688073395</v>
      </c>
      <c r="U12" s="40">
        <f t="shared" si="4"/>
        <v>0.82486108649505041</v>
      </c>
      <c r="V12" s="12">
        <f>VLOOKUP(M12,'2017'!$K$5:$V$92,11,0)</f>
        <v>67482.758620689652</v>
      </c>
      <c r="W12" s="12">
        <f t="shared" si="5"/>
        <v>56517.241379310341</v>
      </c>
      <c r="X12" s="40">
        <f t="shared" si="6"/>
        <v>0.83750638732754212</v>
      </c>
      <c r="Y12" s="12">
        <f>VLOOKUP(M12,'2017'!$K$5:$V$92,12,0)</f>
        <v>157333.33333333334</v>
      </c>
      <c r="Z12" s="12">
        <f t="shared" si="7"/>
        <v>136666.66666666666</v>
      </c>
      <c r="AA12" s="40">
        <f t="shared" si="8"/>
        <v>0.86864406779661008</v>
      </c>
    </row>
    <row r="13" spans="1:27" ht="15.75" customHeight="1">
      <c r="A13" s="29" t="s">
        <v>14</v>
      </c>
      <c r="B13" s="30">
        <v>809</v>
      </c>
      <c r="C13" s="30">
        <v>699</v>
      </c>
      <c r="D13" s="30">
        <f>VLOOKUP(A13,'2017'!$A$5:$I$92,6,0)</f>
        <v>557</v>
      </c>
      <c r="E13" s="46">
        <f t="shared" si="0"/>
        <v>1.2549371633752244</v>
      </c>
      <c r="F13" s="30">
        <v>108</v>
      </c>
      <c r="G13" s="30">
        <f>VLOOKUP(A13,'2017'!$A$5:$I$92,7,0)</f>
        <v>64</v>
      </c>
      <c r="H13" s="46">
        <f t="shared" si="1"/>
        <v>1.6875</v>
      </c>
      <c r="I13" s="30">
        <v>2</v>
      </c>
      <c r="J13" s="30">
        <f>VLOOKUP(A13,'2017'!$A$5:$H$92,8,0)</f>
        <v>5</v>
      </c>
      <c r="K13" s="46">
        <f t="shared" si="2"/>
        <v>0.4</v>
      </c>
      <c r="L13" s="12"/>
      <c r="M13" s="29" t="s">
        <v>14</v>
      </c>
      <c r="N13" s="30">
        <v>17422</v>
      </c>
      <c r="O13" s="30">
        <v>11601</v>
      </c>
      <c r="P13" s="30">
        <v>5368</v>
      </c>
      <c r="Q13" s="30">
        <v>453</v>
      </c>
      <c r="R13" s="35"/>
      <c r="S13" s="12">
        <f>VLOOKUP(M13,'2017'!$K$5:$V$92,10,0)</f>
        <v>21312.387791741472</v>
      </c>
      <c r="T13" s="12">
        <f t="shared" si="3"/>
        <v>16596.56652360515</v>
      </c>
      <c r="U13" s="40">
        <f t="shared" si="4"/>
        <v>0.77872862889799244</v>
      </c>
      <c r="V13" s="12">
        <f>VLOOKUP(M13,'2017'!$K$5:$V$92,11,0)</f>
        <v>92656.25</v>
      </c>
      <c r="W13" s="12">
        <f t="shared" si="5"/>
        <v>49703.703703703701</v>
      </c>
      <c r="X13" s="40">
        <f t="shared" si="6"/>
        <v>0.53643120354756102</v>
      </c>
      <c r="Y13" s="12">
        <f>VLOOKUP(M13,'2017'!$K$5:$V$92,12,0)</f>
        <v>170000</v>
      </c>
      <c r="Z13" s="12">
        <f t="shared" si="7"/>
        <v>226500</v>
      </c>
      <c r="AA13" s="40">
        <f t="shared" si="8"/>
        <v>1.3323529411764705</v>
      </c>
    </row>
    <row r="14" spans="1:27" ht="15.75">
      <c r="A14" s="29" t="s">
        <v>15</v>
      </c>
      <c r="B14" s="30">
        <v>1472</v>
      </c>
      <c r="C14" s="30">
        <v>1274</v>
      </c>
      <c r="D14" s="30">
        <f>VLOOKUP(A14,'2017'!$A$5:$I$92,6,0)</f>
        <v>1146</v>
      </c>
      <c r="E14" s="46">
        <f t="shared" si="0"/>
        <v>1.1116928446771379</v>
      </c>
      <c r="F14" s="30">
        <v>182</v>
      </c>
      <c r="G14" s="30">
        <f>VLOOKUP(A14,'2017'!$A$5:$I$92,7,0)</f>
        <v>131</v>
      </c>
      <c r="H14" s="46">
        <f t="shared" si="1"/>
        <v>1.3893129770992367</v>
      </c>
      <c r="I14" s="30">
        <v>16</v>
      </c>
      <c r="J14" s="30">
        <f>VLOOKUP(A14,'2017'!$A$5:$H$92,8,0)</f>
        <v>12</v>
      </c>
      <c r="K14" s="46">
        <f t="shared" si="2"/>
        <v>1.3333333333333333</v>
      </c>
      <c r="L14" s="12"/>
      <c r="M14" s="29" t="s">
        <v>15</v>
      </c>
      <c r="N14" s="30">
        <v>32303</v>
      </c>
      <c r="O14" s="30">
        <v>19723</v>
      </c>
      <c r="P14" s="30">
        <v>9914</v>
      </c>
      <c r="Q14" s="30">
        <v>2666</v>
      </c>
      <c r="R14" s="35"/>
      <c r="S14" s="12">
        <f>VLOOKUP(M14,'2017'!$K$5:$V$92,10,0)</f>
        <v>18706.806282722515</v>
      </c>
      <c r="T14" s="12">
        <f t="shared" si="3"/>
        <v>15481.16169544741</v>
      </c>
      <c r="U14" s="40">
        <f t="shared" si="4"/>
        <v>0.82756839737768129</v>
      </c>
      <c r="V14" s="12">
        <f>VLOOKUP(M14,'2017'!$K$5:$V$92,11,0)</f>
        <v>80832.061068702285</v>
      </c>
      <c r="W14" s="12">
        <f t="shared" si="5"/>
        <v>54472.527472527472</v>
      </c>
      <c r="X14" s="40">
        <f t="shared" si="6"/>
        <v>0.67389754451799977</v>
      </c>
      <c r="Y14" s="12">
        <f>VLOOKUP(M14,'2017'!$K$5:$V$92,12,0)</f>
        <v>189833.33333333334</v>
      </c>
      <c r="Z14" s="12">
        <f t="shared" si="7"/>
        <v>166625</v>
      </c>
      <c r="AA14" s="40">
        <f t="shared" si="8"/>
        <v>0.87774363476733974</v>
      </c>
    </row>
    <row r="15" spans="1:27" ht="15.75">
      <c r="A15" s="29" t="s">
        <v>16</v>
      </c>
      <c r="B15" s="30">
        <v>611</v>
      </c>
      <c r="C15" s="30">
        <v>492</v>
      </c>
      <c r="D15" s="30">
        <f>VLOOKUP(A15,'2017'!$A$5:$I$92,6,0)</f>
        <v>511</v>
      </c>
      <c r="E15" s="46">
        <f t="shared" si="0"/>
        <v>0.96281800391389427</v>
      </c>
      <c r="F15" s="30">
        <v>116</v>
      </c>
      <c r="G15" s="30">
        <f>VLOOKUP(A15,'2017'!$A$5:$I$92,7,0)</f>
        <v>54</v>
      </c>
      <c r="H15" s="46">
        <f t="shared" si="1"/>
        <v>2.1481481481481484</v>
      </c>
      <c r="I15" s="30">
        <v>3</v>
      </c>
      <c r="J15" s="30">
        <f>VLOOKUP(A15,'2017'!$A$5:$H$92,8,0)</f>
        <v>7</v>
      </c>
      <c r="K15" s="46">
        <f t="shared" si="2"/>
        <v>0.42857142857142855</v>
      </c>
      <c r="L15" s="12"/>
      <c r="M15" s="29" t="s">
        <v>16</v>
      </c>
      <c r="N15" s="30">
        <v>13274</v>
      </c>
      <c r="O15" s="30">
        <v>7072</v>
      </c>
      <c r="P15" s="30">
        <v>5650</v>
      </c>
      <c r="Q15" s="30">
        <v>552</v>
      </c>
      <c r="R15" s="35"/>
      <c r="S15" s="12">
        <f>VLOOKUP(M15,'2017'!$K$5:$V$92,10,0)</f>
        <v>15776.908023483365</v>
      </c>
      <c r="T15" s="12">
        <f t="shared" si="3"/>
        <v>14373.983739837398</v>
      </c>
      <c r="U15" s="40">
        <f t="shared" si="4"/>
        <v>0.9110773618279473</v>
      </c>
      <c r="V15" s="12">
        <f>VLOOKUP(M15,'2017'!$K$5:$V$92,11,0)</f>
        <v>71796.296296296292</v>
      </c>
      <c r="W15" s="12">
        <f t="shared" si="5"/>
        <v>48706.896551724138</v>
      </c>
      <c r="X15" s="40">
        <f t="shared" si="6"/>
        <v>0.67840402728736227</v>
      </c>
      <c r="Y15" s="12">
        <f>VLOOKUP(M15,'2017'!$K$5:$V$92,12,0)</f>
        <v>127857.14285714286</v>
      </c>
      <c r="Z15" s="12">
        <f t="shared" si="7"/>
        <v>184000</v>
      </c>
      <c r="AA15" s="40">
        <f t="shared" si="8"/>
        <v>1.4391061452513967</v>
      </c>
    </row>
    <row r="16" spans="1:27" ht="15.75">
      <c r="A16" s="29" t="s">
        <v>17</v>
      </c>
      <c r="B16" s="30">
        <v>591</v>
      </c>
      <c r="C16" s="30">
        <v>478</v>
      </c>
      <c r="D16" s="30">
        <f>VLOOKUP(A16,'2017'!$A$5:$I$92,6,0)</f>
        <v>468</v>
      </c>
      <c r="E16" s="46">
        <f t="shared" si="0"/>
        <v>1.0213675213675213</v>
      </c>
      <c r="F16" s="30">
        <v>111</v>
      </c>
      <c r="G16" s="30">
        <f>VLOOKUP(A16,'2017'!$A$5:$I$92,7,0)</f>
        <v>65</v>
      </c>
      <c r="H16" s="46">
        <f t="shared" si="1"/>
        <v>1.7076923076923076</v>
      </c>
      <c r="I16" s="30">
        <v>2</v>
      </c>
      <c r="J16" s="30">
        <f>VLOOKUP(A16,'2017'!$A$5:$H$92,8,0)</f>
        <v>13</v>
      </c>
      <c r="K16" s="46">
        <f t="shared" si="2"/>
        <v>0.15384615384615385</v>
      </c>
      <c r="L16" s="12"/>
      <c r="M16" s="29" t="s">
        <v>17</v>
      </c>
      <c r="N16" s="30">
        <v>13768</v>
      </c>
      <c r="O16" s="30">
        <v>7380</v>
      </c>
      <c r="P16" s="30">
        <v>6091</v>
      </c>
      <c r="Q16" s="30">
        <v>297</v>
      </c>
      <c r="R16" s="35"/>
      <c r="S16" s="12">
        <f>VLOOKUP(M16,'2017'!$K$5:$V$92,10,0)</f>
        <v>20950.854700854703</v>
      </c>
      <c r="T16" s="12">
        <f t="shared" si="3"/>
        <v>15439.330543933054</v>
      </c>
      <c r="U16" s="40">
        <f t="shared" si="4"/>
        <v>0.73693082045493818</v>
      </c>
      <c r="V16" s="12">
        <f>VLOOKUP(M16,'2017'!$K$5:$V$92,11,0)</f>
        <v>83538.461538461532</v>
      </c>
      <c r="W16" s="12">
        <f t="shared" si="5"/>
        <v>54873.873873873876</v>
      </c>
      <c r="X16" s="40">
        <f t="shared" si="6"/>
        <v>0.65686957675907964</v>
      </c>
      <c r="Y16" s="12">
        <f>VLOOKUP(M16,'2017'!$K$5:$V$92,12,0)</f>
        <v>191769.23076923078</v>
      </c>
      <c r="Z16" s="12">
        <f t="shared" si="7"/>
        <v>148500</v>
      </c>
      <c r="AA16" s="40">
        <f t="shared" si="8"/>
        <v>0.77436823104693131</v>
      </c>
    </row>
    <row r="17" spans="1:27" ht="15.75">
      <c r="A17" s="29" t="s">
        <v>18</v>
      </c>
      <c r="B17" s="30">
        <v>219</v>
      </c>
      <c r="C17" s="30">
        <v>184</v>
      </c>
      <c r="D17" s="30">
        <f>VLOOKUP(A17,'2017'!$A$5:$I$92,6,0)</f>
        <v>199</v>
      </c>
      <c r="E17" s="46">
        <f t="shared" si="0"/>
        <v>0.92462311557788945</v>
      </c>
      <c r="F17" s="30">
        <v>34</v>
      </c>
      <c r="G17" s="30">
        <f>VLOOKUP(A17,'2017'!$A$5:$I$92,7,0)</f>
        <v>16</v>
      </c>
      <c r="H17" s="46">
        <f t="shared" si="1"/>
        <v>2.125</v>
      </c>
      <c r="I17" s="30">
        <v>1</v>
      </c>
      <c r="J17" s="30">
        <f>VLOOKUP(A17,'2017'!$A$5:$H$92,8,0)</f>
        <v>1</v>
      </c>
      <c r="K17" s="46">
        <f t="shared" si="2"/>
        <v>1</v>
      </c>
      <c r="L17" s="12"/>
      <c r="M17" s="29" t="s">
        <v>18</v>
      </c>
      <c r="N17" s="30">
        <v>4964</v>
      </c>
      <c r="O17" s="30">
        <v>2997</v>
      </c>
      <c r="P17" s="30">
        <v>1739</v>
      </c>
      <c r="Q17" s="30">
        <v>228</v>
      </c>
      <c r="R17" s="35"/>
      <c r="S17" s="12">
        <f>VLOOKUP(M17,'2017'!$K$5:$V$92,10,0)</f>
        <v>18271.356783919597</v>
      </c>
      <c r="T17" s="12">
        <f t="shared" si="3"/>
        <v>16288.043478260872</v>
      </c>
      <c r="U17" s="40">
        <f t="shared" si="4"/>
        <v>0.89145232458028434</v>
      </c>
      <c r="V17" s="12">
        <f>VLOOKUP(M17,'2017'!$K$5:$V$92,11,0)</f>
        <v>52187.5</v>
      </c>
      <c r="W17" s="12">
        <f t="shared" si="5"/>
        <v>51147.058823529413</v>
      </c>
      <c r="X17" s="40">
        <f t="shared" si="6"/>
        <v>0.98006340260655167</v>
      </c>
      <c r="Y17" s="12">
        <f>VLOOKUP(M17,'2017'!$K$5:$V$92,12,0)</f>
        <v>154000</v>
      </c>
      <c r="Z17" s="12">
        <f t="shared" si="7"/>
        <v>228000</v>
      </c>
      <c r="AA17" s="40">
        <f t="shared" si="8"/>
        <v>1.4805194805194806</v>
      </c>
    </row>
    <row r="18" spans="1:27" ht="15.75">
      <c r="A18" s="29" t="s">
        <v>19</v>
      </c>
      <c r="B18" s="30">
        <v>492</v>
      </c>
      <c r="C18" s="30">
        <v>422</v>
      </c>
      <c r="D18" s="30">
        <f>VLOOKUP(A18,'2017'!$A$5:$I$92,6,0)</f>
        <v>430</v>
      </c>
      <c r="E18" s="46">
        <f t="shared" si="0"/>
        <v>0.98139534883720925</v>
      </c>
      <c r="F18" s="30">
        <v>68</v>
      </c>
      <c r="G18" s="30">
        <f>VLOOKUP(A18,'2017'!$A$5:$I$92,7,0)</f>
        <v>61</v>
      </c>
      <c r="H18" s="46">
        <f t="shared" si="1"/>
        <v>1.1147540983606556</v>
      </c>
      <c r="I18" s="30">
        <v>2</v>
      </c>
      <c r="J18" s="30">
        <f>VLOOKUP(A18,'2017'!$A$5:$H$92,8,0)</f>
        <v>3</v>
      </c>
      <c r="K18" s="46">
        <f t="shared" si="2"/>
        <v>0.66666666666666663</v>
      </c>
      <c r="L18" s="12"/>
      <c r="M18" s="29" t="s">
        <v>19</v>
      </c>
      <c r="N18" s="30">
        <v>11376</v>
      </c>
      <c r="O18" s="30">
        <v>6933</v>
      </c>
      <c r="P18" s="30">
        <v>3923</v>
      </c>
      <c r="Q18" s="30">
        <v>520</v>
      </c>
      <c r="R18" s="35"/>
      <c r="S18" s="12">
        <f>VLOOKUP(M18,'2017'!$K$5:$V$92,10,0)</f>
        <v>19362.79069767442</v>
      </c>
      <c r="T18" s="12">
        <f t="shared" si="3"/>
        <v>16428.909952606635</v>
      </c>
      <c r="U18" s="40">
        <f t="shared" si="4"/>
        <v>0.8484784145593145</v>
      </c>
      <c r="V18" s="12">
        <f>VLOOKUP(M18,'2017'!$K$5:$V$92,11,0)</f>
        <v>71360.655737704918</v>
      </c>
      <c r="W18" s="12">
        <f t="shared" si="5"/>
        <v>57691.176470588231</v>
      </c>
      <c r="X18" s="40">
        <f t="shared" si="6"/>
        <v>0.80844515614653845</v>
      </c>
      <c r="Y18" s="12">
        <f>VLOOKUP(M18,'2017'!$K$5:$V$92,12,0)</f>
        <v>165666.66666666666</v>
      </c>
      <c r="Z18" s="12">
        <f t="shared" si="7"/>
        <v>260000</v>
      </c>
      <c r="AA18" s="40">
        <f t="shared" si="8"/>
        <v>1.5694164989939638</v>
      </c>
    </row>
    <row r="19" spans="1:27" ht="15.75">
      <c r="A19" s="29" t="s">
        <v>20</v>
      </c>
      <c r="B19" s="30">
        <v>514</v>
      </c>
      <c r="C19" s="30">
        <v>433</v>
      </c>
      <c r="D19" s="30">
        <f>VLOOKUP(A19,'2017'!$A$5:$I$92,6,0)</f>
        <v>444</v>
      </c>
      <c r="E19" s="46">
        <f t="shared" si="0"/>
        <v>0.97522522522522526</v>
      </c>
      <c r="F19" s="30">
        <v>80</v>
      </c>
      <c r="G19" s="30">
        <f>VLOOKUP(A19,'2017'!$A$5:$I$92,7,0)</f>
        <v>43</v>
      </c>
      <c r="H19" s="46">
        <f t="shared" si="1"/>
        <v>1.8604651162790697</v>
      </c>
      <c r="I19" s="30">
        <v>1</v>
      </c>
      <c r="J19" s="30">
        <f>VLOOKUP(A19,'2017'!$A$5:$H$92,8,0)</f>
        <v>4</v>
      </c>
      <c r="K19" s="46">
        <f t="shared" si="2"/>
        <v>0.25</v>
      </c>
      <c r="L19" s="12"/>
      <c r="M19" s="29" t="s">
        <v>20</v>
      </c>
      <c r="N19" s="30">
        <v>11524</v>
      </c>
      <c r="O19" s="30">
        <v>7107</v>
      </c>
      <c r="P19" s="30">
        <v>4328</v>
      </c>
      <c r="Q19" s="30">
        <v>89</v>
      </c>
      <c r="R19" s="35"/>
      <c r="S19" s="12">
        <f>VLOOKUP(M19,'2017'!$K$5:$V$92,10,0)</f>
        <v>18682.43243243243</v>
      </c>
      <c r="T19" s="12">
        <f t="shared" si="3"/>
        <v>16413.394919168593</v>
      </c>
      <c r="U19" s="40">
        <f t="shared" si="4"/>
        <v>0.87854699748171872</v>
      </c>
      <c r="V19" s="12">
        <f>VLOOKUP(M19,'2017'!$K$5:$V$92,11,0)</f>
        <v>77558.139534883725</v>
      </c>
      <c r="W19" s="12">
        <f t="shared" si="5"/>
        <v>54100</v>
      </c>
      <c r="X19" s="40">
        <f t="shared" si="6"/>
        <v>0.69754122938530727</v>
      </c>
      <c r="Y19" s="12">
        <f>VLOOKUP(M19,'2017'!$K$5:$V$92,12,0)</f>
        <v>153500</v>
      </c>
      <c r="Z19" s="12">
        <f t="shared" si="7"/>
        <v>89000</v>
      </c>
      <c r="AA19" s="40">
        <f t="shared" si="8"/>
        <v>0.57980456026058635</v>
      </c>
    </row>
    <row r="20" spans="1:27" ht="15.75">
      <c r="A20" s="29" t="s">
        <v>21</v>
      </c>
      <c r="B20" s="30">
        <v>14054</v>
      </c>
      <c r="C20" s="30">
        <v>11210</v>
      </c>
      <c r="D20" s="30">
        <f>VLOOKUP(A20,'2017'!$A$5:$I$92,6,0)</f>
        <v>10714</v>
      </c>
      <c r="E20" s="46">
        <f t="shared" si="0"/>
        <v>1.0462945678551427</v>
      </c>
      <c r="F20" s="30">
        <v>2654</v>
      </c>
      <c r="G20" s="30">
        <f>VLOOKUP(A20,'2017'!$A$5:$I$92,7,0)</f>
        <v>1667</v>
      </c>
      <c r="H20" s="46">
        <f t="shared" si="1"/>
        <v>1.5920815836832634</v>
      </c>
      <c r="I20" s="30">
        <v>190</v>
      </c>
      <c r="J20" s="30">
        <f>VLOOKUP(A20,'2017'!$A$5:$H$92,8,0)</f>
        <v>279</v>
      </c>
      <c r="K20" s="46">
        <f t="shared" si="2"/>
        <v>0.68100358422939067</v>
      </c>
      <c r="L20" s="12"/>
      <c r="M20" s="29" t="s">
        <v>21</v>
      </c>
      <c r="N20" s="30">
        <v>370727</v>
      </c>
      <c r="O20" s="30">
        <v>182871</v>
      </c>
      <c r="P20" s="30">
        <v>154520</v>
      </c>
      <c r="Q20" s="30">
        <v>33336</v>
      </c>
      <c r="R20" s="35"/>
      <c r="S20" s="12">
        <f>VLOOKUP(M20,'2017'!$K$5:$V$92,10,0)</f>
        <v>20222.045921224566</v>
      </c>
      <c r="T20" s="12">
        <f t="shared" si="3"/>
        <v>16313.202497769847</v>
      </c>
      <c r="U20" s="40">
        <f t="shared" si="4"/>
        <v>0.80670385980322146</v>
      </c>
      <c r="V20" s="12">
        <f>VLOOKUP(M20,'2017'!$K$5:$V$92,11,0)</f>
        <v>83356.928614277131</v>
      </c>
      <c r="W20" s="12">
        <f t="shared" si="5"/>
        <v>58221.552373775434</v>
      </c>
      <c r="X20" s="40">
        <f t="shared" si="6"/>
        <v>0.69846086392155549</v>
      </c>
      <c r="Y20" s="12">
        <f>VLOOKUP(M20,'2017'!$K$5:$V$92,12,0)</f>
        <v>179480.28673835125</v>
      </c>
      <c r="Z20" s="12">
        <f t="shared" si="7"/>
        <v>175452.63157894739</v>
      </c>
      <c r="AA20" s="40">
        <f t="shared" si="8"/>
        <v>0.97755934519273735</v>
      </c>
    </row>
    <row r="21" spans="1:27" ht="15.75">
      <c r="A21" s="29" t="s">
        <v>22</v>
      </c>
      <c r="B21" s="30">
        <v>280</v>
      </c>
      <c r="C21" s="30">
        <v>228</v>
      </c>
      <c r="D21" s="30">
        <f>VLOOKUP(A21,'2017'!$A$5:$I$92,6,0)</f>
        <v>203</v>
      </c>
      <c r="E21" s="46">
        <f t="shared" si="0"/>
        <v>1.1231527093596059</v>
      </c>
      <c r="F21" s="30">
        <v>51</v>
      </c>
      <c r="G21" s="30">
        <f>VLOOKUP(A21,'2017'!$A$5:$I$92,7,0)</f>
        <v>28</v>
      </c>
      <c r="H21" s="46">
        <f t="shared" si="1"/>
        <v>1.8214285714285714</v>
      </c>
      <c r="I21" s="30">
        <v>1</v>
      </c>
      <c r="J21" s="30">
        <f>VLOOKUP(A21,'2017'!$A$5:$H$92,8,0)</f>
        <v>1</v>
      </c>
      <c r="K21" s="46">
        <f t="shared" si="2"/>
        <v>1</v>
      </c>
      <c r="L21" s="12"/>
      <c r="M21" s="29" t="s">
        <v>22</v>
      </c>
      <c r="N21" s="30">
        <v>6483</v>
      </c>
      <c r="O21" s="30">
        <v>3500</v>
      </c>
      <c r="P21" s="30">
        <v>2720</v>
      </c>
      <c r="Q21" s="30">
        <v>263</v>
      </c>
      <c r="R21" s="35"/>
      <c r="S21" s="12">
        <f>VLOOKUP(M21,'2017'!$K$5:$V$92,10,0)</f>
        <v>20724.137931034486</v>
      </c>
      <c r="T21" s="12">
        <f t="shared" si="3"/>
        <v>15350.877192982456</v>
      </c>
      <c r="U21" s="40">
        <f t="shared" si="4"/>
        <v>0.74072452345506012</v>
      </c>
      <c r="V21" s="12">
        <f>VLOOKUP(M21,'2017'!$K$5:$V$92,11,0)</f>
        <v>85035.71428571429</v>
      </c>
      <c r="W21" s="12">
        <f t="shared" si="5"/>
        <v>53333.333333333336</v>
      </c>
      <c r="X21" s="40">
        <f t="shared" si="6"/>
        <v>0.62718745625087502</v>
      </c>
      <c r="Y21" s="12">
        <f>VLOOKUP(M21,'2017'!$K$5:$V$92,12,0)</f>
        <v>107000</v>
      </c>
      <c r="Z21" s="12">
        <f t="shared" si="7"/>
        <v>263000</v>
      </c>
      <c r="AA21" s="40">
        <f t="shared" si="8"/>
        <v>2.457943925233645</v>
      </c>
    </row>
    <row r="22" spans="1:27" ht="15.75">
      <c r="A22" s="29" t="s">
        <v>23</v>
      </c>
      <c r="B22" s="30">
        <v>646</v>
      </c>
      <c r="C22" s="30">
        <v>517</v>
      </c>
      <c r="D22" s="30">
        <f>VLOOKUP(A22,'2017'!$A$5:$I$92,6,0)</f>
        <v>474</v>
      </c>
      <c r="E22" s="46">
        <f t="shared" si="0"/>
        <v>1.090717299578059</v>
      </c>
      <c r="F22" s="30">
        <v>124</v>
      </c>
      <c r="G22" s="30">
        <f>VLOOKUP(A22,'2017'!$A$5:$I$92,7,0)</f>
        <v>66</v>
      </c>
      <c r="H22" s="46">
        <f t="shared" si="1"/>
        <v>1.8787878787878789</v>
      </c>
      <c r="I22" s="30">
        <v>5</v>
      </c>
      <c r="J22" s="30">
        <f>VLOOKUP(A22,'2017'!$A$5:$H$92,8,0)</f>
        <v>5</v>
      </c>
      <c r="K22" s="46">
        <f t="shared" si="2"/>
        <v>1</v>
      </c>
      <c r="L22" s="12"/>
      <c r="M22" s="29" t="s">
        <v>23</v>
      </c>
      <c r="N22" s="30">
        <v>15024</v>
      </c>
      <c r="O22" s="30">
        <v>8138</v>
      </c>
      <c r="P22" s="30">
        <v>5976</v>
      </c>
      <c r="Q22" s="30">
        <v>910</v>
      </c>
      <c r="R22" s="35"/>
      <c r="S22" s="12">
        <f>VLOOKUP(M22,'2017'!$K$5:$V$92,10,0)</f>
        <v>20240.506329113923</v>
      </c>
      <c r="T22" s="12">
        <f t="shared" si="3"/>
        <v>15740.812379110252</v>
      </c>
      <c r="U22" s="40">
        <f t="shared" si="4"/>
        <v>0.77768866663521574</v>
      </c>
      <c r="V22" s="12">
        <f>VLOOKUP(M22,'2017'!$K$5:$V$92,11,0)</f>
        <v>91984.84848484848</v>
      </c>
      <c r="W22" s="12">
        <f t="shared" si="5"/>
        <v>48193.548387096773</v>
      </c>
      <c r="X22" s="40">
        <f t="shared" si="6"/>
        <v>0.52392920335173565</v>
      </c>
      <c r="Y22" s="12">
        <f>VLOOKUP(M22,'2017'!$K$5:$V$92,12,0)</f>
        <v>139600</v>
      </c>
      <c r="Z22" s="12">
        <f t="shared" si="7"/>
        <v>182000</v>
      </c>
      <c r="AA22" s="40">
        <f t="shared" si="8"/>
        <v>1.3037249283667622</v>
      </c>
    </row>
    <row r="23" spans="1:27" ht="15.75">
      <c r="A23" s="29" t="s">
        <v>24</v>
      </c>
      <c r="B23" s="30">
        <v>441</v>
      </c>
      <c r="C23" s="30">
        <v>361</v>
      </c>
      <c r="D23" s="30">
        <f>VLOOKUP(A23,'2017'!$A$5:$I$92,6,0)</f>
        <v>338</v>
      </c>
      <c r="E23" s="46">
        <f t="shared" si="0"/>
        <v>1.0680473372781065</v>
      </c>
      <c r="F23" s="30">
        <v>80</v>
      </c>
      <c r="G23" s="30">
        <f>VLOOKUP(A23,'2017'!$A$5:$I$92,7,0)</f>
        <v>44</v>
      </c>
      <c r="H23" s="46">
        <f t="shared" si="1"/>
        <v>1.8181818181818181</v>
      </c>
      <c r="I23" s="30">
        <v>0</v>
      </c>
      <c r="J23" s="30">
        <f>VLOOKUP(A23,'2017'!$A$5:$H$92,8,0)</f>
        <v>7</v>
      </c>
      <c r="K23" s="46">
        <f t="shared" si="2"/>
        <v>0</v>
      </c>
      <c r="L23" s="12"/>
      <c r="M23" s="29" t="s">
        <v>24</v>
      </c>
      <c r="N23" s="30">
        <v>8241</v>
      </c>
      <c r="O23" s="30">
        <v>5259</v>
      </c>
      <c r="P23" s="30">
        <v>2982</v>
      </c>
      <c r="Q23" s="30">
        <v>0</v>
      </c>
      <c r="R23" s="35"/>
      <c r="S23" s="12">
        <f>VLOOKUP(M23,'2017'!$K$5:$V$92,10,0)</f>
        <v>17127.218934911241</v>
      </c>
      <c r="T23" s="12">
        <f t="shared" si="3"/>
        <v>14567.867036011081</v>
      </c>
      <c r="U23" s="40">
        <f t="shared" si="4"/>
        <v>0.85056815653338158</v>
      </c>
      <c r="V23" s="12">
        <f>VLOOKUP(M23,'2017'!$K$5:$V$92,11,0)</f>
        <v>64704.545454545456</v>
      </c>
      <c r="W23" s="12">
        <f t="shared" si="5"/>
        <v>37275</v>
      </c>
      <c r="X23" s="40">
        <f t="shared" si="6"/>
        <v>0.57608008429926238</v>
      </c>
      <c r="Y23" s="12">
        <f>VLOOKUP(M23,'2017'!$K$5:$V$92,12,0)</f>
        <v>126285.71428571429</v>
      </c>
      <c r="Z23" s="12" t="e">
        <f t="shared" si="7"/>
        <v>#DIV/0!</v>
      </c>
      <c r="AA23" s="40" t="e">
        <f t="shared" si="8"/>
        <v>#DIV/0!</v>
      </c>
    </row>
    <row r="24" spans="1:27" ht="15.75">
      <c r="A24" s="29" t="s">
        <v>25</v>
      </c>
      <c r="B24" s="30">
        <v>384</v>
      </c>
      <c r="C24" s="30">
        <v>333</v>
      </c>
      <c r="D24" s="30">
        <f>VLOOKUP(A24,'2017'!$A$5:$I$92,6,0)</f>
        <v>311</v>
      </c>
      <c r="E24" s="46">
        <f t="shared" si="0"/>
        <v>1.0707395498392283</v>
      </c>
      <c r="F24" s="30">
        <v>48</v>
      </c>
      <c r="G24" s="30">
        <f>VLOOKUP(A24,'2017'!$A$5:$I$92,7,0)</f>
        <v>43</v>
      </c>
      <c r="H24" s="46">
        <f t="shared" si="1"/>
        <v>1.1162790697674418</v>
      </c>
      <c r="I24" s="30">
        <v>3</v>
      </c>
      <c r="J24" s="30">
        <f>VLOOKUP(A24,'2017'!$A$5:$H$92,8,0)</f>
        <v>4</v>
      </c>
      <c r="K24" s="46">
        <f t="shared" si="2"/>
        <v>0.75</v>
      </c>
      <c r="L24" s="12"/>
      <c r="M24" s="29" t="s">
        <v>25</v>
      </c>
      <c r="N24" s="30">
        <v>8263</v>
      </c>
      <c r="O24" s="30">
        <v>5592</v>
      </c>
      <c r="P24" s="30">
        <v>2197</v>
      </c>
      <c r="Q24" s="30">
        <v>474</v>
      </c>
      <c r="R24" s="35"/>
      <c r="S24" s="12">
        <f>VLOOKUP(M24,'2017'!$K$5:$V$92,10,0)</f>
        <v>20559.485530546623</v>
      </c>
      <c r="T24" s="12">
        <f t="shared" si="3"/>
        <v>16792.792792792792</v>
      </c>
      <c r="U24" s="40">
        <f t="shared" si="4"/>
        <v>0.81679051588341545</v>
      </c>
      <c r="V24" s="12">
        <f>VLOOKUP(M24,'2017'!$K$5:$V$92,11,0)</f>
        <v>92697.674418604642</v>
      </c>
      <c r="W24" s="12">
        <f t="shared" si="5"/>
        <v>45770.833333333336</v>
      </c>
      <c r="X24" s="40">
        <f t="shared" si="6"/>
        <v>0.49376463455427339</v>
      </c>
      <c r="Y24" s="12">
        <f>VLOOKUP(M24,'2017'!$K$5:$V$92,12,0)</f>
        <v>193000</v>
      </c>
      <c r="Z24" s="12">
        <f t="shared" si="7"/>
        <v>158000</v>
      </c>
      <c r="AA24" s="40">
        <f t="shared" si="8"/>
        <v>0.81865284974093266</v>
      </c>
    </row>
    <row r="25" spans="1:27" ht="15.75">
      <c r="A25" s="29" t="s">
        <v>26</v>
      </c>
      <c r="B25" s="30">
        <v>707</v>
      </c>
      <c r="C25" s="30">
        <v>590</v>
      </c>
      <c r="D25" s="30">
        <f>VLOOKUP(A25,'2017'!$A$5:$I$92,6,0)</f>
        <v>553</v>
      </c>
      <c r="E25" s="46">
        <f t="shared" si="0"/>
        <v>1.0669077757685352</v>
      </c>
      <c r="F25" s="30">
        <v>111</v>
      </c>
      <c r="G25" s="30">
        <f>VLOOKUP(A25,'2017'!$A$5:$I$92,7,0)</f>
        <v>77</v>
      </c>
      <c r="H25" s="46">
        <f t="shared" si="1"/>
        <v>1.4415584415584415</v>
      </c>
      <c r="I25" s="30">
        <v>6</v>
      </c>
      <c r="J25" s="30">
        <f>VLOOKUP(A25,'2017'!$A$5:$H$92,8,0)</f>
        <v>8</v>
      </c>
      <c r="K25" s="46">
        <f t="shared" si="2"/>
        <v>0.75</v>
      </c>
      <c r="L25" s="12"/>
      <c r="M25" s="29" t="s">
        <v>26</v>
      </c>
      <c r="N25" s="30">
        <v>10998</v>
      </c>
      <c r="O25" s="30">
        <v>6477</v>
      </c>
      <c r="P25" s="30">
        <v>3894</v>
      </c>
      <c r="Q25" s="30">
        <v>627</v>
      </c>
      <c r="R25" s="35"/>
      <c r="S25" s="12">
        <f>VLOOKUP(M25,'2017'!$K$5:$V$92,10,0)</f>
        <v>13128.390596745026</v>
      </c>
      <c r="T25" s="12">
        <f t="shared" si="3"/>
        <v>10977.966101694916</v>
      </c>
      <c r="U25" s="40">
        <f t="shared" si="4"/>
        <v>0.83620044824205075</v>
      </c>
      <c r="V25" s="12">
        <f>VLOOKUP(M25,'2017'!$K$5:$V$92,11,0)</f>
        <v>47480.519480519484</v>
      </c>
      <c r="W25" s="12">
        <f t="shared" si="5"/>
        <v>35081.08108108108</v>
      </c>
      <c r="X25" s="40">
        <f t="shared" si="6"/>
        <v>0.73885209060263757</v>
      </c>
      <c r="Y25" s="12">
        <f>VLOOKUP(M25,'2017'!$K$5:$V$92,12,0)</f>
        <v>87750</v>
      </c>
      <c r="Z25" s="12">
        <f t="shared" si="7"/>
        <v>104500</v>
      </c>
      <c r="AA25" s="40">
        <f t="shared" si="8"/>
        <v>1.1908831908831909</v>
      </c>
    </row>
    <row r="26" spans="1:27" ht="15.75">
      <c r="A26" s="29" t="s">
        <v>27</v>
      </c>
      <c r="B26" s="30">
        <v>968</v>
      </c>
      <c r="C26" s="30">
        <v>794</v>
      </c>
      <c r="D26" s="30">
        <f>VLOOKUP(A26,'2017'!$A$5:$I$92,6,0)</f>
        <v>724</v>
      </c>
      <c r="E26" s="46">
        <f t="shared" si="0"/>
        <v>1.0966850828729282</v>
      </c>
      <c r="F26" s="30">
        <v>164</v>
      </c>
      <c r="G26" s="30">
        <f>VLOOKUP(A26,'2017'!$A$5:$I$92,7,0)</f>
        <v>104</v>
      </c>
      <c r="H26" s="46">
        <f t="shared" si="1"/>
        <v>1.5769230769230769</v>
      </c>
      <c r="I26" s="30">
        <v>10</v>
      </c>
      <c r="J26" s="30">
        <f>VLOOKUP(A26,'2017'!$A$5:$H$92,8,0)</f>
        <v>14</v>
      </c>
      <c r="K26" s="46">
        <f t="shared" si="2"/>
        <v>0.7142857142857143</v>
      </c>
      <c r="L26" s="12"/>
      <c r="M26" s="29" t="s">
        <v>27</v>
      </c>
      <c r="N26" s="30">
        <v>24280</v>
      </c>
      <c r="O26" s="30">
        <v>12333</v>
      </c>
      <c r="P26" s="30">
        <v>9933</v>
      </c>
      <c r="Q26" s="30">
        <v>2014</v>
      </c>
      <c r="R26" s="35"/>
      <c r="S26" s="12">
        <f>VLOOKUP(M26,'2017'!$K$5:$V$92,10,0)</f>
        <v>19037.292817679558</v>
      </c>
      <c r="T26" s="12">
        <f t="shared" si="3"/>
        <v>15532.745591939547</v>
      </c>
      <c r="U26" s="40">
        <f t="shared" si="4"/>
        <v>0.81591147127361474</v>
      </c>
      <c r="V26" s="12">
        <f>VLOOKUP(M26,'2017'!$K$5:$V$92,11,0)</f>
        <v>86634.61538461539</v>
      </c>
      <c r="W26" s="12">
        <f t="shared" si="5"/>
        <v>60567.07317073171</v>
      </c>
      <c r="X26" s="40">
        <f t="shared" si="6"/>
        <v>0.69910939064995536</v>
      </c>
      <c r="Y26" s="12">
        <f>VLOOKUP(M26,'2017'!$K$5:$V$92,12,0)</f>
        <v>195285.71428571429</v>
      </c>
      <c r="Z26" s="12">
        <f t="shared" si="7"/>
        <v>201400</v>
      </c>
      <c r="AA26" s="40">
        <f t="shared" si="8"/>
        <v>1.0313094367227504</v>
      </c>
    </row>
    <row r="27" spans="1:27" ht="15.75">
      <c r="A27" s="29" t="s">
        <v>28</v>
      </c>
      <c r="B27" s="30">
        <v>695</v>
      </c>
      <c r="C27" s="30">
        <v>559</v>
      </c>
      <c r="D27" s="30">
        <f>VLOOKUP(A27,'2017'!$A$5:$I$92,6,0)</f>
        <v>535</v>
      </c>
      <c r="E27" s="46">
        <f t="shared" si="0"/>
        <v>1.0448598130841122</v>
      </c>
      <c r="F27" s="30">
        <v>129</v>
      </c>
      <c r="G27" s="30">
        <f>VLOOKUP(A27,'2017'!$A$5:$I$92,7,0)</f>
        <v>75</v>
      </c>
      <c r="H27" s="46">
        <f t="shared" si="1"/>
        <v>1.72</v>
      </c>
      <c r="I27" s="30">
        <v>7</v>
      </c>
      <c r="J27" s="30">
        <f>VLOOKUP(A27,'2017'!$A$5:$H$92,8,0)</f>
        <v>7</v>
      </c>
      <c r="K27" s="46">
        <f t="shared" si="2"/>
        <v>1</v>
      </c>
      <c r="L27" s="12"/>
      <c r="M27" s="29" t="s">
        <v>28</v>
      </c>
      <c r="N27" s="30">
        <v>16478</v>
      </c>
      <c r="O27" s="30">
        <v>8708</v>
      </c>
      <c r="P27" s="30">
        <v>6705</v>
      </c>
      <c r="Q27" s="30">
        <v>1065</v>
      </c>
      <c r="R27" s="35"/>
      <c r="S27" s="12">
        <f>VLOOKUP(M27,'2017'!$K$5:$V$92,10,0)</f>
        <v>18820.560747663552</v>
      </c>
      <c r="T27" s="12">
        <f t="shared" si="3"/>
        <v>15577.817531305904</v>
      </c>
      <c r="U27" s="40">
        <f t="shared" si="4"/>
        <v>0.82770209347985479</v>
      </c>
      <c r="V27" s="12">
        <f>VLOOKUP(M27,'2017'!$K$5:$V$92,11,0)</f>
        <v>78333.333333333328</v>
      </c>
      <c r="W27" s="12">
        <f t="shared" si="5"/>
        <v>51976.744186046511</v>
      </c>
      <c r="X27" s="40">
        <f t="shared" si="6"/>
        <v>0.66353290450272151</v>
      </c>
      <c r="Y27" s="12">
        <f>VLOOKUP(M27,'2017'!$K$5:$V$92,12,0)</f>
        <v>156142.85714285713</v>
      </c>
      <c r="Z27" s="12">
        <f t="shared" si="7"/>
        <v>152142.85714285713</v>
      </c>
      <c r="AA27" s="40">
        <f t="shared" si="8"/>
        <v>0.97438243366880151</v>
      </c>
    </row>
    <row r="28" spans="1:27" ht="15.75">
      <c r="A28" s="29" t="s">
        <v>29</v>
      </c>
      <c r="B28" s="30">
        <v>47886</v>
      </c>
      <c r="C28" s="30">
        <v>35713</v>
      </c>
      <c r="D28" s="30">
        <f>VLOOKUP(A28,'2017'!$A$5:$I$92,6,0)</f>
        <v>35220</v>
      </c>
      <c r="E28" s="46">
        <f t="shared" si="0"/>
        <v>1.0139977285633164</v>
      </c>
      <c r="F28" s="30">
        <v>11038</v>
      </c>
      <c r="G28" s="30">
        <f>VLOOKUP(A28,'2017'!$A$5:$I$92,7,0)</f>
        <v>7335</v>
      </c>
      <c r="H28" s="46">
        <f t="shared" si="1"/>
        <v>1.5048398091342876</v>
      </c>
      <c r="I28" s="30">
        <v>1135</v>
      </c>
      <c r="J28" s="30">
        <f>VLOOKUP(A28,'2017'!$A$5:$H$92,8,0)</f>
        <v>1401</v>
      </c>
      <c r="K28" s="46">
        <f t="shared" si="2"/>
        <v>0.81013561741613138</v>
      </c>
      <c r="L28" s="12"/>
      <c r="M28" s="29" t="s">
        <v>29</v>
      </c>
      <c r="N28" s="30">
        <v>1536144</v>
      </c>
      <c r="O28" s="30">
        <v>615332</v>
      </c>
      <c r="P28" s="30">
        <v>698607</v>
      </c>
      <c r="Q28" s="30">
        <v>222205</v>
      </c>
      <c r="R28" s="35"/>
      <c r="S28" s="12">
        <f>VLOOKUP(M28,'2017'!$K$5:$V$92,10,0)</f>
        <v>21509.880749574106</v>
      </c>
      <c r="T28" s="12">
        <f t="shared" si="3"/>
        <v>17229.916276985972</v>
      </c>
      <c r="U28" s="40">
        <f t="shared" si="4"/>
        <v>0.80102332865453585</v>
      </c>
      <c r="V28" s="12">
        <f>VLOOKUP(M28,'2017'!$K$5:$V$92,11,0)</f>
        <v>90761.145194274024</v>
      </c>
      <c r="W28" s="12">
        <f t="shared" si="5"/>
        <v>63291.085341547383</v>
      </c>
      <c r="X28" s="40">
        <f t="shared" si="6"/>
        <v>0.69733678664006449</v>
      </c>
      <c r="Y28" s="12">
        <f>VLOOKUP(M28,'2017'!$K$5:$V$92,12,0)</f>
        <v>191763.02640970735</v>
      </c>
      <c r="Z28" s="12">
        <f t="shared" si="7"/>
        <v>195775.33039647577</v>
      </c>
      <c r="AA28" s="40">
        <f t="shared" si="8"/>
        <v>1.0209232408451669</v>
      </c>
    </row>
    <row r="29" spans="1:27" ht="15.75">
      <c r="A29" s="29" t="s">
        <v>30</v>
      </c>
      <c r="B29" s="30">
        <v>299</v>
      </c>
      <c r="C29" s="30">
        <v>251</v>
      </c>
      <c r="D29" s="30">
        <f>VLOOKUP(A29,'2017'!$A$5:$I$92,6,0)</f>
        <v>187</v>
      </c>
      <c r="E29" s="46">
        <f t="shared" si="0"/>
        <v>1.3422459893048129</v>
      </c>
      <c r="F29" s="30">
        <v>42</v>
      </c>
      <c r="G29" s="30">
        <f>VLOOKUP(A29,'2017'!$A$5:$I$92,7,0)</f>
        <v>19</v>
      </c>
      <c r="H29" s="46">
        <f t="shared" si="1"/>
        <v>2.2105263157894739</v>
      </c>
      <c r="I29" s="30">
        <v>6</v>
      </c>
      <c r="J29" s="30">
        <f>VLOOKUP(A29,'2017'!$A$5:$H$92,8,0)</f>
        <v>5</v>
      </c>
      <c r="K29" s="46">
        <f t="shared" si="2"/>
        <v>1.2</v>
      </c>
      <c r="L29" s="12"/>
      <c r="M29" s="29" t="s">
        <v>30</v>
      </c>
      <c r="N29" s="30">
        <v>6533</v>
      </c>
      <c r="O29" s="30">
        <v>3789</v>
      </c>
      <c r="P29" s="30">
        <v>2020</v>
      </c>
      <c r="Q29" s="30">
        <v>724</v>
      </c>
      <c r="R29" s="35"/>
      <c r="S29" s="12">
        <f>VLOOKUP(M29,'2017'!$K$5:$V$92,10,0)</f>
        <v>20395.72192513369</v>
      </c>
      <c r="T29" s="12">
        <f t="shared" si="3"/>
        <v>15095.617529880477</v>
      </c>
      <c r="U29" s="40">
        <f t="shared" si="4"/>
        <v>0.74013646515145493</v>
      </c>
      <c r="V29" s="12">
        <f>VLOOKUP(M29,'2017'!$K$5:$V$92,11,0)</f>
        <v>66368.421052631573</v>
      </c>
      <c r="W29" s="12">
        <f t="shared" si="5"/>
        <v>48095.238095238092</v>
      </c>
      <c r="X29" s="40">
        <f t="shared" si="6"/>
        <v>0.72467051848495145</v>
      </c>
      <c r="Y29" s="12">
        <f>VLOOKUP(M29,'2017'!$K$5:$V$92,12,0)</f>
        <v>125600</v>
      </c>
      <c r="Z29" s="12">
        <f t="shared" si="7"/>
        <v>120666.66666666667</v>
      </c>
      <c r="AA29" s="40">
        <f t="shared" si="8"/>
        <v>0.96072186836518048</v>
      </c>
    </row>
    <row r="30" spans="1:27" ht="15.75">
      <c r="A30" s="29" t="s">
        <v>31</v>
      </c>
      <c r="B30" s="30">
        <v>265</v>
      </c>
      <c r="C30" s="30">
        <v>236</v>
      </c>
      <c r="D30" s="30">
        <f>VLOOKUP(A30,'2017'!$A$5:$I$92,6,0)</f>
        <v>209</v>
      </c>
      <c r="E30" s="46">
        <f t="shared" si="0"/>
        <v>1.1291866028708133</v>
      </c>
      <c r="F30" s="30">
        <v>27</v>
      </c>
      <c r="G30" s="30">
        <f>VLOOKUP(A30,'2017'!$A$5:$I$92,7,0)</f>
        <v>13</v>
      </c>
      <c r="H30" s="46">
        <f t="shared" si="1"/>
        <v>2.0769230769230771</v>
      </c>
      <c r="I30" s="30">
        <v>2</v>
      </c>
      <c r="J30" s="30">
        <f>VLOOKUP(A30,'2017'!$A$5:$H$92,8,0)</f>
        <v>5</v>
      </c>
      <c r="K30" s="46">
        <f t="shared" si="2"/>
        <v>0.4</v>
      </c>
      <c r="L30" s="12"/>
      <c r="M30" s="29" t="s">
        <v>31</v>
      </c>
      <c r="N30" s="30">
        <v>6157</v>
      </c>
      <c r="O30" s="30">
        <v>4081</v>
      </c>
      <c r="P30" s="30">
        <v>1564</v>
      </c>
      <c r="Q30" s="30">
        <v>512</v>
      </c>
      <c r="R30" s="35"/>
      <c r="S30" s="12">
        <f>VLOOKUP(M30,'2017'!$K$5:$V$92,10,0)</f>
        <v>20550.239234449764</v>
      </c>
      <c r="T30" s="12">
        <f t="shared" si="3"/>
        <v>17292.372881355932</v>
      </c>
      <c r="U30" s="40">
        <f t="shared" si="4"/>
        <v>0.84146820307413017</v>
      </c>
      <c r="V30" s="12">
        <f>VLOOKUP(M30,'2017'!$K$5:$V$92,11,0)</f>
        <v>67230.76923076922</v>
      </c>
      <c r="W30" s="12">
        <f t="shared" si="5"/>
        <v>57925.925925925927</v>
      </c>
      <c r="X30" s="40">
        <f t="shared" si="6"/>
        <v>0.86159844054580914</v>
      </c>
      <c r="Y30" s="12">
        <f>VLOOKUP(M30,'2017'!$K$5:$V$92,12,0)</f>
        <v>211800</v>
      </c>
      <c r="Z30" s="12">
        <f t="shared" si="7"/>
        <v>256000</v>
      </c>
      <c r="AA30" s="40">
        <f t="shared" si="8"/>
        <v>1.2086874409820585</v>
      </c>
    </row>
    <row r="31" spans="1:27" ht="15.75">
      <c r="A31" s="29" t="s">
        <v>32</v>
      </c>
      <c r="B31" s="30">
        <v>346</v>
      </c>
      <c r="C31" s="30">
        <v>313</v>
      </c>
      <c r="D31" s="30">
        <f>VLOOKUP(A31,'2017'!$A$5:$I$92,6,0)</f>
        <v>303</v>
      </c>
      <c r="E31" s="46">
        <f t="shared" si="0"/>
        <v>1.033003300330033</v>
      </c>
      <c r="F31" s="30">
        <v>30</v>
      </c>
      <c r="G31" s="30">
        <f>VLOOKUP(A31,'2017'!$A$5:$I$92,7,0)</f>
        <v>20</v>
      </c>
      <c r="H31" s="46">
        <f t="shared" si="1"/>
        <v>1.5</v>
      </c>
      <c r="I31" s="30">
        <v>3</v>
      </c>
      <c r="J31" s="30">
        <f>VLOOKUP(A31,'2017'!$A$5:$H$92,8,0)</f>
        <v>5</v>
      </c>
      <c r="K31" s="46">
        <f t="shared" si="2"/>
        <v>0.6</v>
      </c>
      <c r="L31" s="12"/>
      <c r="M31" s="29" t="s">
        <v>32</v>
      </c>
      <c r="N31" s="30">
        <v>7142</v>
      </c>
      <c r="O31" s="30">
        <v>4997</v>
      </c>
      <c r="P31" s="30">
        <v>1600</v>
      </c>
      <c r="Q31" s="30">
        <v>545</v>
      </c>
      <c r="R31" s="35"/>
      <c r="S31" s="12">
        <f>VLOOKUP(M31,'2017'!$K$5:$V$92,10,0)</f>
        <v>21686.468646864687</v>
      </c>
      <c r="T31" s="12">
        <f t="shared" si="3"/>
        <v>15964.856230031948</v>
      </c>
      <c r="U31" s="40">
        <f t="shared" si="4"/>
        <v>0.73616670791351091</v>
      </c>
      <c r="V31" s="12">
        <f>VLOOKUP(M31,'2017'!$K$5:$V$92,11,0)</f>
        <v>76000</v>
      </c>
      <c r="W31" s="12">
        <f t="shared" si="5"/>
        <v>53333.333333333336</v>
      </c>
      <c r="X31" s="40">
        <f t="shared" si="6"/>
        <v>0.70175438596491235</v>
      </c>
      <c r="Y31" s="12">
        <f>VLOOKUP(M31,'2017'!$K$5:$V$92,12,0)</f>
        <v>205800</v>
      </c>
      <c r="Z31" s="12">
        <f t="shared" si="7"/>
        <v>181666.66666666666</v>
      </c>
      <c r="AA31" s="40">
        <f t="shared" si="8"/>
        <v>0.88273404599935212</v>
      </c>
    </row>
    <row r="32" spans="1:27" ht="15.75">
      <c r="A32" s="29" t="s">
        <v>33</v>
      </c>
      <c r="B32" s="30">
        <v>572</v>
      </c>
      <c r="C32" s="30">
        <v>481</v>
      </c>
      <c r="D32" s="30">
        <f>VLOOKUP(A32,'2017'!$A$5:$I$92,6,0)</f>
        <v>400</v>
      </c>
      <c r="E32" s="46">
        <f t="shared" si="0"/>
        <v>1.2024999999999999</v>
      </c>
      <c r="F32" s="30">
        <v>90</v>
      </c>
      <c r="G32" s="30">
        <f>VLOOKUP(A32,'2017'!$A$5:$I$92,7,0)</f>
        <v>45</v>
      </c>
      <c r="H32" s="46">
        <f t="shared" si="1"/>
        <v>2</v>
      </c>
      <c r="I32" s="30">
        <v>1</v>
      </c>
      <c r="J32" s="30">
        <f>VLOOKUP(A32,'2017'!$A$5:$H$92,8,0)</f>
        <v>3</v>
      </c>
      <c r="K32" s="46">
        <f t="shared" si="2"/>
        <v>0.33333333333333331</v>
      </c>
      <c r="L32" s="12"/>
      <c r="M32" s="29" t="s">
        <v>33</v>
      </c>
      <c r="N32" s="30">
        <v>12788</v>
      </c>
      <c r="O32" s="30">
        <v>7954</v>
      </c>
      <c r="P32" s="30">
        <v>4658</v>
      </c>
      <c r="Q32" s="30">
        <v>176</v>
      </c>
      <c r="R32" s="35"/>
      <c r="S32" s="12">
        <f>VLOOKUP(M32,'2017'!$K$5:$V$92,10,0)</f>
        <v>20345</v>
      </c>
      <c r="T32" s="12">
        <f t="shared" si="3"/>
        <v>16536.382536382538</v>
      </c>
      <c r="U32" s="40">
        <f t="shared" si="4"/>
        <v>0.81279835519206378</v>
      </c>
      <c r="V32" s="12">
        <f>VLOOKUP(M32,'2017'!$K$5:$V$92,11,0)</f>
        <v>85488.888888888891</v>
      </c>
      <c r="W32" s="12">
        <f t="shared" si="5"/>
        <v>51755.555555555555</v>
      </c>
      <c r="X32" s="40">
        <f t="shared" si="6"/>
        <v>0.60540681050168965</v>
      </c>
      <c r="Y32" s="12">
        <f>VLOOKUP(M32,'2017'!$K$5:$V$92,12,0)</f>
        <v>208333.33333333334</v>
      </c>
      <c r="Z32" s="12">
        <f t="shared" si="7"/>
        <v>176000</v>
      </c>
      <c r="AA32" s="40">
        <f t="shared" si="8"/>
        <v>0.8448</v>
      </c>
    </row>
    <row r="33" spans="1:27" ht="15.75">
      <c r="A33" s="29" t="s">
        <v>34</v>
      </c>
      <c r="B33" s="30">
        <v>871</v>
      </c>
      <c r="C33" s="30">
        <v>673</v>
      </c>
      <c r="D33" s="30">
        <f>VLOOKUP(A33,'2017'!$A$5:$I$92,6,0)</f>
        <v>705</v>
      </c>
      <c r="E33" s="46">
        <f t="shared" si="0"/>
        <v>0.95460992907801423</v>
      </c>
      <c r="F33" s="30">
        <v>193</v>
      </c>
      <c r="G33" s="30">
        <f>VLOOKUP(A33,'2017'!$A$5:$I$92,7,0)</f>
        <v>114</v>
      </c>
      <c r="H33" s="46">
        <f t="shared" si="1"/>
        <v>1.6929824561403508</v>
      </c>
      <c r="I33" s="30">
        <v>5</v>
      </c>
      <c r="J33" s="30">
        <f>VLOOKUP(A33,'2017'!$A$5:$H$92,8,0)</f>
        <v>17</v>
      </c>
      <c r="K33" s="46">
        <f t="shared" si="2"/>
        <v>0.29411764705882354</v>
      </c>
      <c r="L33" s="12"/>
      <c r="M33" s="29" t="s">
        <v>34</v>
      </c>
      <c r="N33" s="30">
        <v>22123</v>
      </c>
      <c r="O33" s="30">
        <v>9687</v>
      </c>
      <c r="P33" s="30">
        <v>11631</v>
      </c>
      <c r="Q33" s="30">
        <v>805</v>
      </c>
      <c r="R33" s="35"/>
      <c r="S33" s="12">
        <f>VLOOKUP(M33,'2017'!$K$5:$V$92,10,0)</f>
        <v>17280.851063829785</v>
      </c>
      <c r="T33" s="12">
        <f t="shared" si="3"/>
        <v>14393.759286775632</v>
      </c>
      <c r="U33" s="40">
        <f t="shared" si="4"/>
        <v>0.83293115793949124</v>
      </c>
      <c r="V33" s="12">
        <f>VLOOKUP(M33,'2017'!$K$5:$V$92,11,0)</f>
        <v>71552.631578947374</v>
      </c>
      <c r="W33" s="12">
        <f t="shared" si="5"/>
        <v>60264.248704663209</v>
      </c>
      <c r="X33" s="40">
        <f t="shared" si="6"/>
        <v>0.84223664978933499</v>
      </c>
      <c r="Y33" s="12">
        <f>VLOOKUP(M33,'2017'!$K$5:$V$92,12,0)</f>
        <v>198352.94117647057</v>
      </c>
      <c r="Z33" s="12">
        <f t="shared" si="7"/>
        <v>161000</v>
      </c>
      <c r="AA33" s="40">
        <f t="shared" si="8"/>
        <v>0.81168446026097274</v>
      </c>
    </row>
    <row r="34" spans="1:27" ht="15.75">
      <c r="A34" s="29" t="s">
        <v>35</v>
      </c>
      <c r="B34" s="30">
        <v>1648</v>
      </c>
      <c r="C34" s="30">
        <v>1334</v>
      </c>
      <c r="D34" s="30">
        <f>VLOOKUP(A34,'2017'!$A$5:$I$92,6,0)</f>
        <v>1347</v>
      </c>
      <c r="E34" s="46">
        <f t="shared" si="0"/>
        <v>0.99034892353377879</v>
      </c>
      <c r="F34" s="30">
        <v>291</v>
      </c>
      <c r="G34" s="30">
        <f>VLOOKUP(A34,'2017'!$A$5:$I$92,7,0)</f>
        <v>207</v>
      </c>
      <c r="H34" s="46">
        <f t="shared" si="1"/>
        <v>1.4057971014492754</v>
      </c>
      <c r="I34" s="30">
        <v>23</v>
      </c>
      <c r="J34" s="30">
        <f>VLOOKUP(A34,'2017'!$A$5:$H$92,8,0)</f>
        <v>37</v>
      </c>
      <c r="K34" s="46">
        <f t="shared" si="2"/>
        <v>0.6216216216216216</v>
      </c>
      <c r="L34" s="12"/>
      <c r="M34" s="29" t="s">
        <v>35</v>
      </c>
      <c r="N34" s="30">
        <v>38727</v>
      </c>
      <c r="O34" s="30">
        <v>19980</v>
      </c>
      <c r="P34" s="30">
        <v>15598</v>
      </c>
      <c r="Q34" s="30">
        <v>3149</v>
      </c>
      <c r="R34" s="35"/>
      <c r="S34" s="12">
        <f>VLOOKUP(M34,'2017'!$K$5:$V$92,10,0)</f>
        <v>18376.391982182628</v>
      </c>
      <c r="T34" s="12">
        <f t="shared" si="3"/>
        <v>14977.511244377811</v>
      </c>
      <c r="U34" s="40">
        <f t="shared" si="4"/>
        <v>0.81504091003825441</v>
      </c>
      <c r="V34" s="12">
        <f>VLOOKUP(M34,'2017'!$K$5:$V$92,11,0)</f>
        <v>76816.425120772954</v>
      </c>
      <c r="W34" s="12">
        <f t="shared" si="5"/>
        <v>53601.374570446736</v>
      </c>
      <c r="X34" s="40">
        <f t="shared" si="6"/>
        <v>0.69778533023598976</v>
      </c>
      <c r="Y34" s="12">
        <f>VLOOKUP(M34,'2017'!$K$5:$V$92,12,0)</f>
        <v>195486.48648648648</v>
      </c>
      <c r="Z34" s="12">
        <f t="shared" si="7"/>
        <v>136913.04347826086</v>
      </c>
      <c r="AA34" s="40">
        <f t="shared" si="8"/>
        <v>0.70037088465306951</v>
      </c>
    </row>
    <row r="35" spans="1:27" ht="15.75">
      <c r="A35" s="29" t="s">
        <v>36</v>
      </c>
      <c r="B35" s="30">
        <v>474</v>
      </c>
      <c r="C35" s="30">
        <v>396</v>
      </c>
      <c r="D35" s="30">
        <f>VLOOKUP(A35,'2017'!$A$5:$I$92,6,0)</f>
        <v>384</v>
      </c>
      <c r="E35" s="46">
        <f t="shared" si="0"/>
        <v>1.03125</v>
      </c>
      <c r="F35" s="30">
        <v>76</v>
      </c>
      <c r="G35" s="30">
        <f>VLOOKUP(A35,'2017'!$A$5:$I$92,7,0)</f>
        <v>51</v>
      </c>
      <c r="H35" s="46">
        <f t="shared" si="1"/>
        <v>1.4901960784313726</v>
      </c>
      <c r="I35" s="30">
        <v>2</v>
      </c>
      <c r="J35" s="30">
        <f>VLOOKUP(A35,'2017'!$A$5:$H$92,8,0)</f>
        <v>4</v>
      </c>
      <c r="K35" s="46">
        <f t="shared" si="2"/>
        <v>0.5</v>
      </c>
      <c r="L35" s="12"/>
      <c r="M35" s="29" t="s">
        <v>36</v>
      </c>
      <c r="N35" s="30">
        <v>6074</v>
      </c>
      <c r="O35" s="30">
        <v>3662</v>
      </c>
      <c r="P35" s="30">
        <v>2229</v>
      </c>
      <c r="Q35" s="30">
        <v>183</v>
      </c>
      <c r="R35" s="35"/>
      <c r="S35" s="12">
        <f>VLOOKUP(M35,'2017'!$K$5:$V$92,10,0)</f>
        <v>11067.708333333334</v>
      </c>
      <c r="T35" s="12">
        <f t="shared" si="3"/>
        <v>9247.4747474747473</v>
      </c>
      <c r="U35" s="40">
        <f t="shared" si="4"/>
        <v>0.83553654188948301</v>
      </c>
      <c r="V35" s="12">
        <f>VLOOKUP(M35,'2017'!$K$5:$V$92,11,0)</f>
        <v>47764.705882352944</v>
      </c>
      <c r="W35" s="12">
        <f t="shared" si="5"/>
        <v>29328.94736842105</v>
      </c>
      <c r="X35" s="40">
        <f t="shared" si="6"/>
        <v>0.61402968628467713</v>
      </c>
      <c r="Y35" s="12">
        <f>VLOOKUP(M35,'2017'!$K$5:$V$92,12,0)</f>
        <v>114750</v>
      </c>
      <c r="Z35" s="12">
        <f t="shared" si="7"/>
        <v>91500</v>
      </c>
      <c r="AA35" s="40">
        <f t="shared" si="8"/>
        <v>0.79738562091503273</v>
      </c>
    </row>
    <row r="36" spans="1:27" ht="15.75">
      <c r="A36" s="29" t="s">
        <v>37</v>
      </c>
      <c r="B36" s="30">
        <v>217</v>
      </c>
      <c r="C36" s="30">
        <v>183</v>
      </c>
      <c r="D36" s="30">
        <f>VLOOKUP(A36,'2017'!$A$5:$I$92,6,0)</f>
        <v>207</v>
      </c>
      <c r="E36" s="46">
        <f t="shared" si="0"/>
        <v>0.88405797101449279</v>
      </c>
      <c r="F36" s="30">
        <v>33</v>
      </c>
      <c r="G36" s="30">
        <f>VLOOKUP(A36,'2017'!$A$5:$I$92,7,0)</f>
        <v>24</v>
      </c>
      <c r="H36" s="46">
        <f t="shared" si="1"/>
        <v>1.375</v>
      </c>
      <c r="I36" s="30">
        <v>1</v>
      </c>
      <c r="J36" s="30">
        <f>VLOOKUP(A36,'2017'!$A$5:$H$92,8,0)</f>
        <v>1</v>
      </c>
      <c r="K36" s="46">
        <f t="shared" si="2"/>
        <v>1</v>
      </c>
      <c r="L36" s="12"/>
      <c r="M36" s="29" t="s">
        <v>37</v>
      </c>
      <c r="N36" s="30">
        <v>4576</v>
      </c>
      <c r="O36" s="30">
        <v>2987</v>
      </c>
      <c r="P36" s="30">
        <v>1475</v>
      </c>
      <c r="Q36" s="30">
        <v>114</v>
      </c>
      <c r="R36" s="35"/>
      <c r="S36" s="12">
        <f>VLOOKUP(M36,'2017'!$K$5:$V$92,10,0)</f>
        <v>19439.61352657005</v>
      </c>
      <c r="T36" s="12">
        <f t="shared" si="3"/>
        <v>16322.4043715847</v>
      </c>
      <c r="U36" s="40">
        <f t="shared" si="4"/>
        <v>0.83964654694782126</v>
      </c>
      <c r="V36" s="12">
        <f>VLOOKUP(M36,'2017'!$K$5:$V$92,11,0)</f>
        <v>87541.666666666672</v>
      </c>
      <c r="W36" s="12">
        <f t="shared" si="5"/>
        <v>44696.969696969696</v>
      </c>
      <c r="X36" s="40">
        <f t="shared" si="6"/>
        <v>0.51057937778547013</v>
      </c>
      <c r="Y36" s="12">
        <f>VLOOKUP(M36,'2017'!$K$5:$V$92,12,0)</f>
        <v>114000</v>
      </c>
      <c r="Z36" s="12">
        <f t="shared" si="7"/>
        <v>114000</v>
      </c>
      <c r="AA36" s="40">
        <f t="shared" si="8"/>
        <v>1</v>
      </c>
    </row>
    <row r="37" spans="1:27" ht="15.75">
      <c r="A37" s="29" t="s">
        <v>38</v>
      </c>
      <c r="B37" s="30">
        <v>197</v>
      </c>
      <c r="C37" s="30">
        <v>173</v>
      </c>
      <c r="D37" s="30">
        <f>VLOOKUP(A37,'2017'!$A$5:$I$92,6,0)</f>
        <v>171</v>
      </c>
      <c r="E37" s="46">
        <f t="shared" si="0"/>
        <v>1.0116959064327486</v>
      </c>
      <c r="F37" s="30">
        <v>23</v>
      </c>
      <c r="G37" s="30">
        <f>VLOOKUP(A37,'2017'!$A$5:$I$92,7,0)</f>
        <v>15</v>
      </c>
      <c r="H37" s="46">
        <f t="shared" si="1"/>
        <v>1.5333333333333334</v>
      </c>
      <c r="I37" s="30">
        <v>1</v>
      </c>
      <c r="J37" s="30">
        <f>VLOOKUP(A37,'2017'!$A$5:$H$92,8,0)</f>
        <v>3</v>
      </c>
      <c r="K37" s="46">
        <f t="shared" si="2"/>
        <v>0.33333333333333331</v>
      </c>
      <c r="L37" s="12"/>
      <c r="M37" s="29" t="s">
        <v>38</v>
      </c>
      <c r="N37" s="30">
        <v>3984</v>
      </c>
      <c r="O37" s="30">
        <v>2701</v>
      </c>
      <c r="P37" s="30">
        <v>1020</v>
      </c>
      <c r="Q37" s="30">
        <v>263</v>
      </c>
      <c r="R37" s="35"/>
      <c r="S37" s="12">
        <f>VLOOKUP(M37,'2017'!$K$5:$V$92,10,0)</f>
        <v>18947.36842105263</v>
      </c>
      <c r="T37" s="12">
        <f t="shared" si="3"/>
        <v>15612.716763005779</v>
      </c>
      <c r="U37" s="40">
        <f t="shared" si="4"/>
        <v>0.82400449582530511</v>
      </c>
      <c r="V37" s="12">
        <f>VLOOKUP(M37,'2017'!$K$5:$V$92,11,0)</f>
        <v>79333.333333333328</v>
      </c>
      <c r="W37" s="12">
        <f t="shared" si="5"/>
        <v>44347.82608695652</v>
      </c>
      <c r="X37" s="40">
        <f t="shared" si="6"/>
        <v>0.55900621118012428</v>
      </c>
      <c r="Y37" s="12">
        <f>VLOOKUP(M37,'2017'!$K$5:$V$92,12,0)</f>
        <v>146333.33333333334</v>
      </c>
      <c r="Z37" s="12">
        <f t="shared" si="7"/>
        <v>263000</v>
      </c>
      <c r="AA37" s="40">
        <f t="shared" si="8"/>
        <v>1.797266514806378</v>
      </c>
    </row>
    <row r="38" spans="1:27" ht="15.75">
      <c r="A38" s="29" t="s">
        <v>39</v>
      </c>
      <c r="B38" s="30">
        <v>14897</v>
      </c>
      <c r="C38" s="30">
        <v>11895</v>
      </c>
      <c r="D38" s="30">
        <f>VLOOKUP(A38,'2017'!$A$5:$I$92,6,0)</f>
        <v>11187</v>
      </c>
      <c r="E38" s="46">
        <f t="shared" si="0"/>
        <v>1.0632877447036739</v>
      </c>
      <c r="F38" s="30">
        <v>2815</v>
      </c>
      <c r="G38" s="30">
        <f>VLOOKUP(A38,'2017'!$A$5:$I$92,7,0)</f>
        <v>1921</v>
      </c>
      <c r="H38" s="46">
        <f t="shared" si="1"/>
        <v>1.46538261322228</v>
      </c>
      <c r="I38" s="30">
        <v>187</v>
      </c>
      <c r="J38" s="30">
        <f>VLOOKUP(A38,'2017'!$A$5:$H$92,8,0)</f>
        <v>290</v>
      </c>
      <c r="K38" s="46">
        <f t="shared" si="2"/>
        <v>0.64482758620689651</v>
      </c>
      <c r="L38" s="12"/>
      <c r="M38" s="29" t="s">
        <v>39</v>
      </c>
      <c r="N38" s="30">
        <v>371516</v>
      </c>
      <c r="O38" s="30">
        <v>181829</v>
      </c>
      <c r="P38" s="30">
        <v>154819</v>
      </c>
      <c r="Q38" s="30">
        <v>34868</v>
      </c>
      <c r="R38" s="35"/>
      <c r="S38" s="12">
        <f>VLOOKUP(M38,'2017'!$K$5:$V$92,10,0)</f>
        <v>19108.876374363099</v>
      </c>
      <c r="T38" s="12">
        <f t="shared" si="3"/>
        <v>15286.17065994115</v>
      </c>
      <c r="U38" s="40">
        <f t="shared" si="4"/>
        <v>0.79995130851594298</v>
      </c>
      <c r="V38" s="12">
        <f>VLOOKUP(M38,'2017'!$K$5:$V$92,11,0)</f>
        <v>85543.466944299842</v>
      </c>
      <c r="W38" s="12">
        <f t="shared" si="5"/>
        <v>54997.868561278861</v>
      </c>
      <c r="X38" s="40">
        <f t="shared" si="6"/>
        <v>0.64292307204581478</v>
      </c>
      <c r="Y38" s="12">
        <f>VLOOKUP(M38,'2017'!$K$5:$V$92,12,0)</f>
        <v>196865.5172413793</v>
      </c>
      <c r="Z38" s="12">
        <f t="shared" si="7"/>
        <v>186459.89304812835</v>
      </c>
      <c r="AA38" s="40">
        <f t="shared" si="8"/>
        <v>0.94714348993636865</v>
      </c>
    </row>
    <row r="39" spans="1:27" ht="15.75">
      <c r="A39" s="29" t="s">
        <v>40</v>
      </c>
      <c r="B39" s="30">
        <v>16</v>
      </c>
      <c r="C39" s="30">
        <v>15</v>
      </c>
      <c r="D39" s="30">
        <f>VLOOKUP(A39,'2017'!$A$5:$I$92,6,0)</f>
        <v>20</v>
      </c>
      <c r="E39" s="46">
        <f t="shared" si="0"/>
        <v>0.75</v>
      </c>
      <c r="F39" s="30">
        <v>1</v>
      </c>
      <c r="G39" s="30">
        <f>VLOOKUP(A39,'2017'!$A$5:$I$92,7,0)</f>
        <v>0</v>
      </c>
      <c r="H39" s="46" t="e">
        <f t="shared" si="1"/>
        <v>#DIV/0!</v>
      </c>
      <c r="I39" s="30">
        <v>0</v>
      </c>
      <c r="J39" s="30">
        <f>VLOOKUP(A39,'2017'!$A$5:$H$92,8,0)</f>
        <v>0</v>
      </c>
      <c r="K39" s="46" t="e">
        <f t="shared" si="2"/>
        <v>#DIV/0!</v>
      </c>
      <c r="L39" s="12"/>
      <c r="M39" s="29" t="s">
        <v>40</v>
      </c>
      <c r="N39" s="30">
        <v>97</v>
      </c>
      <c r="O39" s="30">
        <v>93</v>
      </c>
      <c r="P39" s="30">
        <v>4</v>
      </c>
      <c r="Q39" s="30">
        <v>0</v>
      </c>
      <c r="R39" s="35"/>
      <c r="S39" s="12">
        <f>VLOOKUP(M39,'2017'!$K$5:$V$92,10,0)</f>
        <v>7100</v>
      </c>
      <c r="T39" s="12">
        <f t="shared" si="3"/>
        <v>6200</v>
      </c>
      <c r="U39" s="40">
        <f t="shared" si="4"/>
        <v>0.87323943661971826</v>
      </c>
      <c r="V39" s="12" t="e">
        <f>VLOOKUP(M39,'2017'!$K$5:$V$92,11,0)</f>
        <v>#DIV/0!</v>
      </c>
      <c r="W39" s="12">
        <f t="shared" si="5"/>
        <v>4000</v>
      </c>
      <c r="X39" s="40" t="e">
        <f t="shared" si="6"/>
        <v>#DIV/0!</v>
      </c>
      <c r="Y39" s="12" t="e">
        <f>VLOOKUP(M39,'2017'!$K$5:$V$92,12,0)</f>
        <v>#DIV/0!</v>
      </c>
      <c r="Z39" s="12" t="e">
        <f t="shared" si="7"/>
        <v>#DIV/0!</v>
      </c>
      <c r="AA39" s="40" t="e">
        <f t="shared" si="8"/>
        <v>#DIV/0!</v>
      </c>
    </row>
    <row r="40" spans="1:27" ht="15.75">
      <c r="A40" s="29" t="s">
        <v>41</v>
      </c>
      <c r="B40" s="30">
        <v>765</v>
      </c>
      <c r="C40" s="30">
        <v>626</v>
      </c>
      <c r="D40" s="30">
        <f>VLOOKUP(A40,'2017'!$A$5:$I$92,6,0)</f>
        <v>556</v>
      </c>
      <c r="E40" s="46">
        <f t="shared" si="0"/>
        <v>1.1258992805755397</v>
      </c>
      <c r="F40" s="30">
        <v>134</v>
      </c>
      <c r="G40" s="30">
        <f>VLOOKUP(A40,'2017'!$A$5:$I$92,7,0)</f>
        <v>138</v>
      </c>
      <c r="H40" s="46">
        <f t="shared" si="1"/>
        <v>0.97101449275362317</v>
      </c>
      <c r="I40" s="30">
        <v>5</v>
      </c>
      <c r="J40" s="30">
        <f>VLOOKUP(A40,'2017'!$A$5:$H$92,8,0)</f>
        <v>22</v>
      </c>
      <c r="K40" s="46">
        <f t="shared" si="2"/>
        <v>0.22727272727272727</v>
      </c>
      <c r="L40" s="12"/>
      <c r="M40" s="29" t="s">
        <v>41</v>
      </c>
      <c r="N40" s="30">
        <v>19749</v>
      </c>
      <c r="O40" s="30">
        <v>12436</v>
      </c>
      <c r="P40" s="30">
        <v>6821</v>
      </c>
      <c r="Q40" s="30">
        <v>492</v>
      </c>
      <c r="R40" s="35"/>
      <c r="S40" s="12">
        <f>VLOOKUP(M40,'2017'!$K$5:$V$92,10,0)</f>
        <v>22170.86330935252</v>
      </c>
      <c r="T40" s="12">
        <f t="shared" si="3"/>
        <v>19865.814696485621</v>
      </c>
      <c r="U40" s="40">
        <f t="shared" si="4"/>
        <v>0.89603252788561727</v>
      </c>
      <c r="V40" s="12">
        <f>VLOOKUP(M40,'2017'!$K$5:$V$92,11,0)</f>
        <v>62840.579710144928</v>
      </c>
      <c r="W40" s="12">
        <f t="shared" si="5"/>
        <v>50902.985074626864</v>
      </c>
      <c r="X40" s="40">
        <f t="shared" si="6"/>
        <v>0.81003366470231863</v>
      </c>
      <c r="Y40" s="12">
        <f>VLOOKUP(M40,'2017'!$K$5:$V$92,12,0)</f>
        <v>94000</v>
      </c>
      <c r="Z40" s="12">
        <f t="shared" si="7"/>
        <v>98400</v>
      </c>
      <c r="AA40" s="40">
        <f t="shared" si="8"/>
        <v>1.0468085106382978</v>
      </c>
    </row>
    <row r="41" spans="1:27" ht="15.75">
      <c r="A41" s="29" t="s">
        <v>42</v>
      </c>
      <c r="B41" s="30">
        <v>169</v>
      </c>
      <c r="C41" s="30">
        <v>115</v>
      </c>
      <c r="D41" s="30">
        <f>VLOOKUP(A41,'2017'!$A$5:$I$92,6,0)</f>
        <v>159</v>
      </c>
      <c r="E41" s="46">
        <f t="shared" si="0"/>
        <v>0.72327044025157228</v>
      </c>
      <c r="F41" s="30">
        <v>47</v>
      </c>
      <c r="G41" s="30">
        <f>VLOOKUP(A41,'2017'!$A$5:$I$92,7,0)</f>
        <v>73</v>
      </c>
      <c r="H41" s="46">
        <f t="shared" si="1"/>
        <v>0.64383561643835618</v>
      </c>
      <c r="I41" s="30">
        <v>7</v>
      </c>
      <c r="J41" s="30">
        <f>VLOOKUP(A41,'2017'!$A$5:$H$92,8,0)</f>
        <v>13</v>
      </c>
      <c r="K41" s="46">
        <f t="shared" si="2"/>
        <v>0.53846153846153844</v>
      </c>
      <c r="L41" s="12"/>
      <c r="M41" s="29" t="s">
        <v>42</v>
      </c>
      <c r="N41" s="30">
        <v>2231</v>
      </c>
      <c r="O41" s="30">
        <v>893</v>
      </c>
      <c r="P41" s="30">
        <v>963</v>
      </c>
      <c r="Q41" s="30">
        <v>375</v>
      </c>
      <c r="R41" s="35"/>
      <c r="S41" s="12">
        <f>VLOOKUP(M41,'2017'!$K$5:$V$92,10,0)</f>
        <v>7930.8176100628925</v>
      </c>
      <c r="T41" s="12">
        <f t="shared" si="3"/>
        <v>7765.217391304348</v>
      </c>
      <c r="U41" s="40">
        <f t="shared" si="4"/>
        <v>0.97911940144123033</v>
      </c>
      <c r="V41" s="12">
        <f>VLOOKUP(M41,'2017'!$K$5:$V$92,11,0)</f>
        <v>23945.205479452055</v>
      </c>
      <c r="W41" s="12">
        <f t="shared" si="5"/>
        <v>20489.361702127659</v>
      </c>
      <c r="X41" s="40">
        <f t="shared" si="6"/>
        <v>0.85567700472272257</v>
      </c>
      <c r="Y41" s="12">
        <f>VLOOKUP(M41,'2017'!$K$5:$V$92,12,0)</f>
        <v>43153.846153846156</v>
      </c>
      <c r="Z41" s="41">
        <f t="shared" si="7"/>
        <v>53571.428571428572</v>
      </c>
      <c r="AA41" s="40">
        <f t="shared" si="8"/>
        <v>1.241405653170359</v>
      </c>
    </row>
    <row r="42" spans="1:27" ht="15.75">
      <c r="A42" s="29" t="s">
        <v>43</v>
      </c>
      <c r="B42" s="30">
        <v>327</v>
      </c>
      <c r="C42" s="30">
        <v>248</v>
      </c>
      <c r="D42" s="30">
        <f>VLOOKUP(A42,'2017'!$A$5:$I$92,6,0)</f>
        <v>225</v>
      </c>
      <c r="E42" s="46">
        <f t="shared" si="0"/>
        <v>1.1022222222222222</v>
      </c>
      <c r="F42" s="30">
        <v>72</v>
      </c>
      <c r="G42" s="30">
        <f>VLOOKUP(A42,'2017'!$A$5:$I$92,7,0)</f>
        <v>72</v>
      </c>
      <c r="H42" s="46">
        <f t="shared" si="1"/>
        <v>1</v>
      </c>
      <c r="I42" s="30">
        <v>7</v>
      </c>
      <c r="J42" s="30">
        <f>VLOOKUP(A42,'2017'!$A$5:$H$92,8,0)</f>
        <v>19</v>
      </c>
      <c r="K42" s="46">
        <f t="shared" si="2"/>
        <v>0.36842105263157893</v>
      </c>
      <c r="L42" s="12"/>
      <c r="M42" s="29" t="s">
        <v>43</v>
      </c>
      <c r="N42" s="30">
        <v>11044</v>
      </c>
      <c r="O42" s="30">
        <v>4257</v>
      </c>
      <c r="P42" s="30">
        <v>5430</v>
      </c>
      <c r="Q42" s="30">
        <v>1357</v>
      </c>
      <c r="R42" s="35"/>
      <c r="S42" s="12">
        <f>VLOOKUP(M42,'2017'!$K$5:$V$92,10,0)</f>
        <v>18844.444444444445</v>
      </c>
      <c r="T42" s="12">
        <f t="shared" si="3"/>
        <v>17165.322580645159</v>
      </c>
      <c r="U42" s="40">
        <f t="shared" si="4"/>
        <v>0.91089565581253784</v>
      </c>
      <c r="V42" s="12">
        <f>VLOOKUP(M42,'2017'!$K$5:$V$92,11,0)</f>
        <v>79027.777777777766</v>
      </c>
      <c r="W42" s="12">
        <f t="shared" si="5"/>
        <v>75416.666666666672</v>
      </c>
      <c r="X42" s="40">
        <f t="shared" si="6"/>
        <v>0.95430579964850637</v>
      </c>
      <c r="Y42" s="12">
        <f>VLOOKUP(M42,'2017'!$K$5:$V$92,12,0)</f>
        <v>118052.63157894737</v>
      </c>
      <c r="Z42" s="12">
        <f t="shared" si="7"/>
        <v>193857.14285714287</v>
      </c>
      <c r="AA42" s="40">
        <f t="shared" si="8"/>
        <v>1.642124705432775</v>
      </c>
    </row>
    <row r="43" spans="1:27" ht="15.75">
      <c r="A43" s="29" t="s">
        <v>44</v>
      </c>
      <c r="B43" s="30">
        <v>160</v>
      </c>
      <c r="C43" s="30">
        <v>106</v>
      </c>
      <c r="D43" s="30">
        <f>VLOOKUP(A43,'2017'!$A$5:$I$92,6,0)</f>
        <v>142</v>
      </c>
      <c r="E43" s="46">
        <f t="shared" si="0"/>
        <v>0.74647887323943662</v>
      </c>
      <c r="F43" s="30">
        <v>50</v>
      </c>
      <c r="G43" s="30">
        <f>VLOOKUP(A43,'2017'!$A$5:$I$92,7,0)</f>
        <v>41</v>
      </c>
      <c r="H43" s="46">
        <f t="shared" si="1"/>
        <v>1.2195121951219512</v>
      </c>
      <c r="I43" s="30">
        <v>4</v>
      </c>
      <c r="J43" s="30">
        <f>VLOOKUP(A43,'2017'!$A$5:$H$92,8,0)</f>
        <v>8</v>
      </c>
      <c r="K43" s="46">
        <f t="shared" si="2"/>
        <v>0.5</v>
      </c>
      <c r="L43" s="12"/>
      <c r="M43" s="29" t="s">
        <v>44</v>
      </c>
      <c r="N43" s="30">
        <v>4508</v>
      </c>
      <c r="O43" s="30">
        <v>1387</v>
      </c>
      <c r="P43" s="30">
        <v>2616</v>
      </c>
      <c r="Q43" s="30">
        <v>505</v>
      </c>
      <c r="R43" s="35"/>
      <c r="S43" s="12">
        <f>VLOOKUP(M43,'2017'!$K$5:$V$92,10,0)</f>
        <v>13661.971830985916</v>
      </c>
      <c r="T43" s="12">
        <f t="shared" ref="T43:T74" si="9">O43/C43*1000</f>
        <v>13084.905660377359</v>
      </c>
      <c r="U43" s="40">
        <f t="shared" si="4"/>
        <v>0.9577611359657654</v>
      </c>
      <c r="V43" s="12">
        <f>VLOOKUP(M43,'2017'!$K$5:$V$92,11,0)</f>
        <v>65024.390243902446</v>
      </c>
      <c r="W43" s="12">
        <f t="shared" ref="W43:W74" si="10">P43/F43*1000</f>
        <v>52320</v>
      </c>
      <c r="X43" s="40">
        <f t="shared" si="6"/>
        <v>0.80462115528882217</v>
      </c>
      <c r="Y43" s="12">
        <f>VLOOKUP(M43,'2017'!$K$5:$V$92,12,0)</f>
        <v>88500</v>
      </c>
      <c r="Z43" s="12">
        <f t="shared" ref="Z43:Z74" si="11">Q43/I43*1000</f>
        <v>126250</v>
      </c>
      <c r="AA43" s="40">
        <f t="shared" si="8"/>
        <v>1.4265536723163841</v>
      </c>
    </row>
    <row r="44" spans="1:27" ht="15.75">
      <c r="A44" s="29" t="s">
        <v>45</v>
      </c>
      <c r="B44" s="30">
        <v>271</v>
      </c>
      <c r="C44" s="30">
        <v>204</v>
      </c>
      <c r="D44" s="30">
        <f>VLOOKUP(A44,'2017'!$A$5:$I$92,6,0)</f>
        <v>214</v>
      </c>
      <c r="E44" s="46">
        <f t="shared" si="0"/>
        <v>0.95327102803738317</v>
      </c>
      <c r="F44" s="30">
        <v>61</v>
      </c>
      <c r="G44" s="30">
        <f>VLOOKUP(A44,'2017'!$A$5:$I$92,7,0)</f>
        <v>68</v>
      </c>
      <c r="H44" s="46">
        <f t="shared" si="1"/>
        <v>0.8970588235294118</v>
      </c>
      <c r="I44" s="30">
        <v>6</v>
      </c>
      <c r="J44" s="30">
        <f>VLOOKUP(A44,'2017'!$A$5:$H$92,8,0)</f>
        <v>6</v>
      </c>
      <c r="K44" s="46">
        <f t="shared" si="2"/>
        <v>1</v>
      </c>
      <c r="L44" s="12"/>
      <c r="M44" s="29" t="s">
        <v>45</v>
      </c>
      <c r="N44" s="30">
        <v>6350</v>
      </c>
      <c r="O44" s="30">
        <v>2659</v>
      </c>
      <c r="P44" s="30">
        <v>2869</v>
      </c>
      <c r="Q44" s="30">
        <v>822</v>
      </c>
      <c r="R44" s="35"/>
      <c r="S44" s="12">
        <f>VLOOKUP(M44,'2017'!$K$5:$V$92,10,0)</f>
        <v>15906.542056074766</v>
      </c>
      <c r="T44" s="12">
        <f t="shared" si="9"/>
        <v>13034.313725490198</v>
      </c>
      <c r="U44" s="40">
        <f t="shared" si="4"/>
        <v>0.81943100389391965</v>
      </c>
      <c r="V44" s="12">
        <f>VLOOKUP(M44,'2017'!$K$5:$V$92,11,0)</f>
        <v>57632.352941176468</v>
      </c>
      <c r="W44" s="12">
        <f t="shared" si="10"/>
        <v>47032.786885245907</v>
      </c>
      <c r="X44" s="40">
        <f t="shared" si="6"/>
        <v>0.81608305899380496</v>
      </c>
      <c r="Y44" s="12">
        <f>VLOOKUP(M44,'2017'!$K$5:$V$92,12,0)</f>
        <v>127833.33333333333</v>
      </c>
      <c r="Z44" s="12">
        <f t="shared" si="11"/>
        <v>137000</v>
      </c>
      <c r="AA44" s="40">
        <f t="shared" si="8"/>
        <v>1.0717079530638853</v>
      </c>
    </row>
    <row r="45" spans="1:27" ht="15.75" customHeight="1">
      <c r="A45" s="29" t="s">
        <v>46</v>
      </c>
      <c r="B45" s="30">
        <v>781</v>
      </c>
      <c r="C45" s="30">
        <v>518</v>
      </c>
      <c r="D45" s="30">
        <f>VLOOKUP(A45,'2017'!$A$5:$I$92,6,0)</f>
        <v>486</v>
      </c>
      <c r="E45" s="46">
        <f t="shared" si="0"/>
        <v>1.0658436213991769</v>
      </c>
      <c r="F45" s="30">
        <v>248</v>
      </c>
      <c r="G45" s="30">
        <f>VLOOKUP(A45,'2017'!$A$5:$I$92,7,0)</f>
        <v>306</v>
      </c>
      <c r="H45" s="46">
        <f t="shared" si="1"/>
        <v>0.81045751633986929</v>
      </c>
      <c r="I45" s="30">
        <v>15</v>
      </c>
      <c r="J45" s="30">
        <f>VLOOKUP(A45,'2017'!$A$5:$H$92,8,0)</f>
        <v>51</v>
      </c>
      <c r="K45" s="46">
        <f t="shared" si="2"/>
        <v>0.29411764705882354</v>
      </c>
      <c r="L45" s="12"/>
      <c r="M45" s="29" t="s">
        <v>46</v>
      </c>
      <c r="N45" s="30">
        <v>27986</v>
      </c>
      <c r="O45" s="30">
        <v>10067</v>
      </c>
      <c r="P45" s="30">
        <v>16070</v>
      </c>
      <c r="Q45" s="30">
        <v>1849</v>
      </c>
      <c r="R45" s="35"/>
      <c r="S45" s="12">
        <f>VLOOKUP(M45,'2017'!$K$5:$V$92,10,0)</f>
        <v>16263.374485596707</v>
      </c>
      <c r="T45" s="12">
        <f t="shared" si="9"/>
        <v>19434.362934362933</v>
      </c>
      <c r="U45" s="40">
        <f t="shared" si="4"/>
        <v>1.1949772755693808</v>
      </c>
      <c r="V45" s="12">
        <f>VLOOKUP(M45,'2017'!$K$5:$V$92,11,0)</f>
        <v>65418.300653594772</v>
      </c>
      <c r="W45" s="12">
        <f t="shared" si="10"/>
        <v>64798.38709677419</v>
      </c>
      <c r="X45" s="40">
        <f t="shared" si="6"/>
        <v>0.99052385111464192</v>
      </c>
      <c r="Y45" s="12">
        <f>VLOOKUP(M45,'2017'!$K$5:$V$92,12,0)</f>
        <v>95215.686274509804</v>
      </c>
      <c r="Z45" s="12">
        <f t="shared" si="11"/>
        <v>123266.66666666667</v>
      </c>
      <c r="AA45" s="40">
        <f t="shared" si="8"/>
        <v>1.2946046128500823</v>
      </c>
    </row>
    <row r="46" spans="1:27" ht="15.75">
      <c r="A46" s="29" t="s">
        <v>47</v>
      </c>
      <c r="B46" s="30">
        <v>2111</v>
      </c>
      <c r="C46" s="30">
        <v>1663</v>
      </c>
      <c r="D46" s="30">
        <f>VLOOKUP(A46,'2017'!$A$5:$I$92,6,0)</f>
        <v>1622</v>
      </c>
      <c r="E46" s="46">
        <f t="shared" si="0"/>
        <v>1.0252774352651048</v>
      </c>
      <c r="F46" s="30">
        <v>414</v>
      </c>
      <c r="G46" s="30">
        <f>VLOOKUP(A46,'2017'!$A$5:$I$92,7,0)</f>
        <v>268</v>
      </c>
      <c r="H46" s="46">
        <f t="shared" si="1"/>
        <v>1.544776119402985</v>
      </c>
      <c r="I46" s="30">
        <v>34</v>
      </c>
      <c r="J46" s="30">
        <f>VLOOKUP(A46,'2017'!$A$5:$H$92,8,0)</f>
        <v>48</v>
      </c>
      <c r="K46" s="46">
        <f t="shared" si="2"/>
        <v>0.70833333333333337</v>
      </c>
      <c r="L46" s="12"/>
      <c r="M46" s="29" t="s">
        <v>47</v>
      </c>
      <c r="N46" s="30">
        <v>51257</v>
      </c>
      <c r="O46" s="30">
        <v>24665</v>
      </c>
      <c r="P46" s="30">
        <v>21521</v>
      </c>
      <c r="Q46" s="30">
        <v>5071</v>
      </c>
      <c r="R46" s="35"/>
      <c r="S46" s="12">
        <f>VLOOKUP(M46,'2017'!$K$5:$V$92,10,0)</f>
        <v>17192.971639950676</v>
      </c>
      <c r="T46" s="12">
        <f t="shared" si="9"/>
        <v>14831.629585087192</v>
      </c>
      <c r="U46" s="40">
        <f t="shared" si="4"/>
        <v>0.86265654918103163</v>
      </c>
      <c r="V46" s="12">
        <f>VLOOKUP(M46,'2017'!$K$5:$V$92,11,0)</f>
        <v>74589.552238805962</v>
      </c>
      <c r="W46" s="12">
        <f t="shared" si="10"/>
        <v>51983.091787439611</v>
      </c>
      <c r="X46" s="40">
        <f t="shared" si="6"/>
        <v>0.69692189089713941</v>
      </c>
      <c r="Y46" s="12">
        <f>VLOOKUP(M46,'2017'!$K$5:$V$92,12,0)</f>
        <v>130937.5</v>
      </c>
      <c r="Z46" s="12">
        <f t="shared" si="11"/>
        <v>149147.05882352943</v>
      </c>
      <c r="AA46" s="40">
        <f t="shared" si="8"/>
        <v>1.1390706163133513</v>
      </c>
    </row>
    <row r="47" spans="1:27" ht="15.75">
      <c r="A47" s="29" t="s">
        <v>48</v>
      </c>
      <c r="B47" s="30">
        <v>304</v>
      </c>
      <c r="C47" s="30">
        <v>230</v>
      </c>
      <c r="D47" s="30">
        <f>VLOOKUP(A47,'2017'!$A$5:$I$92,6,0)</f>
        <v>146</v>
      </c>
      <c r="E47" s="46">
        <f t="shared" si="0"/>
        <v>1.5753424657534247</v>
      </c>
      <c r="F47" s="30">
        <v>71</v>
      </c>
      <c r="G47" s="30">
        <f>VLOOKUP(A47,'2017'!$A$5:$I$92,7,0)</f>
        <v>32</v>
      </c>
      <c r="H47" s="46">
        <f t="shared" si="1"/>
        <v>2.21875</v>
      </c>
      <c r="I47" s="30">
        <v>3</v>
      </c>
      <c r="J47" s="30">
        <f>VLOOKUP(A47,'2017'!$A$5:$H$92,8,0)</f>
        <v>2</v>
      </c>
      <c r="K47" s="46">
        <f t="shared" si="2"/>
        <v>1.5</v>
      </c>
      <c r="L47" s="12"/>
      <c r="M47" s="29" t="s">
        <v>48</v>
      </c>
      <c r="N47" s="30">
        <v>7356</v>
      </c>
      <c r="O47" s="30">
        <v>3061</v>
      </c>
      <c r="P47" s="30">
        <v>3856</v>
      </c>
      <c r="Q47" s="30">
        <v>439</v>
      </c>
      <c r="R47" s="35"/>
      <c r="S47" s="12">
        <f>VLOOKUP(M47,'2017'!$K$5:$V$92,10,0)</f>
        <v>16595.890410958906</v>
      </c>
      <c r="T47" s="12">
        <f t="shared" si="9"/>
        <v>13308.695652173914</v>
      </c>
      <c r="U47" s="40">
        <f t="shared" si="4"/>
        <v>0.80192718333363233</v>
      </c>
      <c r="V47" s="12">
        <f>VLOOKUP(M47,'2017'!$K$5:$V$92,11,0)</f>
        <v>69718.75</v>
      </c>
      <c r="W47" s="12">
        <f t="shared" si="10"/>
        <v>54309.859154929574</v>
      </c>
      <c r="X47" s="40">
        <f t="shared" si="6"/>
        <v>0.77898498115542192</v>
      </c>
      <c r="Y47" s="12">
        <f>VLOOKUP(M47,'2017'!$K$5:$V$92,12,0)</f>
        <v>195000</v>
      </c>
      <c r="Z47" s="12">
        <f t="shared" si="11"/>
        <v>146333.33333333334</v>
      </c>
      <c r="AA47" s="40">
        <f t="shared" si="8"/>
        <v>0.75042735042735043</v>
      </c>
    </row>
    <row r="48" spans="1:27" ht="15.75">
      <c r="A48" s="29" t="s">
        <v>49</v>
      </c>
      <c r="B48" s="30">
        <v>62</v>
      </c>
      <c r="C48" s="30">
        <v>49</v>
      </c>
      <c r="D48" s="30">
        <f>VLOOKUP(A48,'2017'!$A$5:$I$92,6,0)</f>
        <v>44</v>
      </c>
      <c r="E48" s="46">
        <f t="shared" si="0"/>
        <v>1.1136363636363635</v>
      </c>
      <c r="F48" s="30">
        <v>12</v>
      </c>
      <c r="G48" s="30">
        <f>VLOOKUP(A48,'2017'!$A$5:$I$92,7,0)</f>
        <v>4</v>
      </c>
      <c r="H48" s="46">
        <f t="shared" si="1"/>
        <v>3</v>
      </c>
      <c r="I48" s="30">
        <v>1</v>
      </c>
      <c r="J48" s="30">
        <f>VLOOKUP(A48,'2017'!$A$5:$H$92,8,0)</f>
        <v>1</v>
      </c>
      <c r="K48" s="46">
        <f t="shared" si="2"/>
        <v>1</v>
      </c>
      <c r="L48" s="12"/>
      <c r="M48" s="29" t="s">
        <v>49</v>
      </c>
      <c r="N48" s="30">
        <v>1718</v>
      </c>
      <c r="O48" s="30">
        <v>834</v>
      </c>
      <c r="P48" s="30">
        <v>665</v>
      </c>
      <c r="Q48" s="30">
        <v>219</v>
      </c>
      <c r="R48" s="35"/>
      <c r="S48" s="12">
        <f>VLOOKUP(M48,'2017'!$K$5:$V$92,10,0)</f>
        <v>18931.818181818184</v>
      </c>
      <c r="T48" s="12">
        <f t="shared" si="9"/>
        <v>17020.408163265303</v>
      </c>
      <c r="U48" s="40">
        <f t="shared" si="4"/>
        <v>0.89903716588676263</v>
      </c>
      <c r="V48" s="12">
        <f>VLOOKUP(M48,'2017'!$K$5:$V$92,11,0)</f>
        <v>131500</v>
      </c>
      <c r="W48" s="12">
        <f t="shared" si="10"/>
        <v>55416.666666666664</v>
      </c>
      <c r="X48" s="40">
        <f t="shared" si="6"/>
        <v>0.42141951837769326</v>
      </c>
      <c r="Y48" s="12">
        <f>VLOOKUP(M48,'2017'!$K$5:$V$92,12,0)</f>
        <v>66000</v>
      </c>
      <c r="Z48" s="12">
        <f t="shared" si="11"/>
        <v>219000</v>
      </c>
      <c r="AA48" s="40">
        <f t="shared" si="8"/>
        <v>3.3181818181818183</v>
      </c>
    </row>
    <row r="49" spans="1:27" ht="15.75">
      <c r="A49" s="29" t="s">
        <v>50</v>
      </c>
      <c r="B49" s="30">
        <v>740</v>
      </c>
      <c r="C49" s="30">
        <v>573</v>
      </c>
      <c r="D49" s="30">
        <f>VLOOKUP(A49,'2017'!$A$5:$I$92,6,0)</f>
        <v>637</v>
      </c>
      <c r="E49" s="46">
        <f t="shared" si="0"/>
        <v>0.89952904238618525</v>
      </c>
      <c r="F49" s="30">
        <v>154</v>
      </c>
      <c r="G49" s="30">
        <f>VLOOKUP(A49,'2017'!$A$5:$I$92,7,0)</f>
        <v>115</v>
      </c>
      <c r="H49" s="46">
        <f t="shared" si="1"/>
        <v>1.3391304347826087</v>
      </c>
      <c r="I49" s="30">
        <v>13</v>
      </c>
      <c r="J49" s="30">
        <f>VLOOKUP(A49,'2017'!$A$5:$H$92,8,0)</f>
        <v>18</v>
      </c>
      <c r="K49" s="46">
        <f t="shared" si="2"/>
        <v>0.72222222222222221</v>
      </c>
      <c r="L49" s="12"/>
      <c r="M49" s="29" t="s">
        <v>50</v>
      </c>
      <c r="N49" s="30">
        <v>17311</v>
      </c>
      <c r="O49" s="30">
        <v>8930</v>
      </c>
      <c r="P49" s="30">
        <v>7218</v>
      </c>
      <c r="Q49" s="30">
        <v>1163</v>
      </c>
      <c r="R49" s="35"/>
      <c r="S49" s="12">
        <f>VLOOKUP(M49,'2017'!$K$5:$V$92,10,0)</f>
        <v>6569.8587127158553</v>
      </c>
      <c r="T49" s="12">
        <f t="shared" si="9"/>
        <v>15584.642233856894</v>
      </c>
      <c r="U49" s="40">
        <f t="shared" si="4"/>
        <v>2.3721426769335343</v>
      </c>
      <c r="V49" s="12">
        <f>VLOOKUP(M49,'2017'!$K$5:$V$92,11,0)</f>
        <v>32547.82608695652</v>
      </c>
      <c r="W49" s="12">
        <f t="shared" si="10"/>
        <v>46870.129870129873</v>
      </c>
      <c r="X49" s="40">
        <f t="shared" si="6"/>
        <v>1.4400387216310275</v>
      </c>
      <c r="Y49" s="12">
        <f>VLOOKUP(M49,'2017'!$K$5:$V$92,12,0)</f>
        <v>68055.555555555562</v>
      </c>
      <c r="Z49" s="12">
        <f t="shared" si="11"/>
        <v>89461.538461538468</v>
      </c>
      <c r="AA49" s="40">
        <f t="shared" si="8"/>
        <v>1.3145368916797489</v>
      </c>
    </row>
    <row r="50" spans="1:27" ht="15.75">
      <c r="A50" s="29" t="s">
        <v>51</v>
      </c>
      <c r="B50" s="30">
        <v>7056</v>
      </c>
      <c r="C50" s="30">
        <v>5554</v>
      </c>
      <c r="D50" s="30">
        <f>VLOOKUP(A50,'2017'!$A$5:$I$92,6,0)</f>
        <v>2505</v>
      </c>
      <c r="E50" s="46">
        <f t="shared" si="0"/>
        <v>2.2171656686626746</v>
      </c>
      <c r="F50" s="30">
        <v>1426</v>
      </c>
      <c r="G50" s="30">
        <f>VLOOKUP(A50,'2017'!$A$5:$I$92,7,0)</f>
        <v>449</v>
      </c>
      <c r="H50" s="46">
        <f t="shared" si="1"/>
        <v>3.1759465478841871</v>
      </c>
      <c r="I50" s="30">
        <v>76</v>
      </c>
      <c r="J50" s="30">
        <f>VLOOKUP(A50,'2017'!$A$5:$H$92,8,0)</f>
        <v>92</v>
      </c>
      <c r="K50" s="46">
        <f t="shared" si="2"/>
        <v>0.82608695652173914</v>
      </c>
      <c r="L50" s="12"/>
      <c r="M50" s="29" t="s">
        <v>51</v>
      </c>
      <c r="N50" s="30">
        <v>188973</v>
      </c>
      <c r="O50" s="30">
        <v>87553</v>
      </c>
      <c r="P50" s="30">
        <v>86682</v>
      </c>
      <c r="Q50" s="30">
        <v>14738</v>
      </c>
      <c r="R50" s="35"/>
      <c r="S50" s="12">
        <f>VLOOKUP(M50,'2017'!$K$5:$V$92,10,0)</f>
        <v>20297.804391217564</v>
      </c>
      <c r="T50" s="12">
        <f t="shared" si="9"/>
        <v>15763.953907093986</v>
      </c>
      <c r="U50" s="40">
        <f t="shared" si="4"/>
        <v>0.77663345272529671</v>
      </c>
      <c r="V50" s="12">
        <f>VLOOKUP(M50,'2017'!$K$5:$V$92,11,0)</f>
        <v>89712.694877505564</v>
      </c>
      <c r="W50" s="12">
        <f t="shared" si="10"/>
        <v>60786.816269284711</v>
      </c>
      <c r="X50" s="40">
        <f t="shared" si="6"/>
        <v>0.67757206883912602</v>
      </c>
      <c r="Y50" s="12">
        <f>VLOOKUP(M50,'2017'!$K$5:$V$92,12,0)</f>
        <v>176326.08695652176</v>
      </c>
      <c r="Z50" s="12">
        <f t="shared" si="11"/>
        <v>193921.05263157896</v>
      </c>
      <c r="AA50" s="40">
        <f t="shared" si="8"/>
        <v>1.0997865147395673</v>
      </c>
    </row>
    <row r="51" spans="1:27" ht="15.75">
      <c r="A51" s="29" t="s">
        <v>52</v>
      </c>
      <c r="B51" s="30">
        <v>332</v>
      </c>
      <c r="C51" s="30">
        <v>276</v>
      </c>
      <c r="D51" s="30">
        <f>VLOOKUP(A51,'2017'!$A$5:$I$92,6,0)</f>
        <v>274</v>
      </c>
      <c r="E51" s="46">
        <f t="shared" si="0"/>
        <v>1.0072992700729928</v>
      </c>
      <c r="F51" s="30">
        <v>53</v>
      </c>
      <c r="G51" s="30">
        <f>VLOOKUP(A51,'2017'!$A$5:$I$92,7,0)</f>
        <v>32</v>
      </c>
      <c r="H51" s="46">
        <f t="shared" si="1"/>
        <v>1.65625</v>
      </c>
      <c r="I51" s="30">
        <v>3</v>
      </c>
      <c r="J51" s="30">
        <f>VLOOKUP(A51,'2017'!$A$5:$H$92,8,0)</f>
        <v>4</v>
      </c>
      <c r="K51" s="46">
        <f t="shared" si="2"/>
        <v>0.75</v>
      </c>
      <c r="L51" s="12"/>
      <c r="M51" s="29" t="s">
        <v>52</v>
      </c>
      <c r="N51" s="30">
        <v>9600</v>
      </c>
      <c r="O51" s="30">
        <v>5252</v>
      </c>
      <c r="P51" s="30">
        <v>3587</v>
      </c>
      <c r="Q51" s="30">
        <v>761</v>
      </c>
      <c r="R51" s="35"/>
      <c r="S51" s="12">
        <f>VLOOKUP(M51,'2017'!$K$5:$V$92,10,0)</f>
        <v>19273.722627737225</v>
      </c>
      <c r="T51" s="12">
        <f t="shared" si="9"/>
        <v>19028.985507246376</v>
      </c>
      <c r="U51" s="40">
        <f t="shared" si="4"/>
        <v>0.98730203162005448</v>
      </c>
      <c r="V51" s="12">
        <f>VLOOKUP(M51,'2017'!$K$5:$V$92,11,0)</f>
        <v>86187.5</v>
      </c>
      <c r="W51" s="12">
        <f t="shared" si="10"/>
        <v>67679.24528301887</v>
      </c>
      <c r="X51" s="40">
        <f t="shared" si="6"/>
        <v>0.78525592786678888</v>
      </c>
      <c r="Y51" s="12">
        <f>VLOOKUP(M51,'2017'!$K$5:$V$92,12,0)</f>
        <v>224000</v>
      </c>
      <c r="Z51" s="12">
        <f t="shared" si="11"/>
        <v>253666.66666666666</v>
      </c>
      <c r="AA51" s="40">
        <f t="shared" si="8"/>
        <v>1.1324404761904761</v>
      </c>
    </row>
    <row r="52" spans="1:27" ht="15.75">
      <c r="A52" s="29" t="s">
        <v>53</v>
      </c>
      <c r="B52" s="30">
        <v>1044</v>
      </c>
      <c r="C52" s="30">
        <v>859</v>
      </c>
      <c r="D52" s="30">
        <f>VLOOKUP(A52,'2017'!$A$5:$I$92,6,0)</f>
        <v>897</v>
      </c>
      <c r="E52" s="46">
        <f t="shared" si="0"/>
        <v>0.9576365663322185</v>
      </c>
      <c r="F52" s="30">
        <v>178</v>
      </c>
      <c r="G52" s="30">
        <f>VLOOKUP(A52,'2017'!$A$5:$I$92,7,0)</f>
        <v>95</v>
      </c>
      <c r="H52" s="46">
        <f t="shared" si="1"/>
        <v>1.8736842105263158</v>
      </c>
      <c r="I52" s="30">
        <v>7</v>
      </c>
      <c r="J52" s="30">
        <f>VLOOKUP(A52,'2017'!$A$5:$H$92,8,0)</f>
        <v>13</v>
      </c>
      <c r="K52" s="46">
        <f t="shared" si="2"/>
        <v>0.53846153846153844</v>
      </c>
      <c r="L52" s="12"/>
      <c r="M52" s="29" t="s">
        <v>53</v>
      </c>
      <c r="N52" s="30">
        <v>22890</v>
      </c>
      <c r="O52" s="30">
        <v>12727</v>
      </c>
      <c r="P52" s="30">
        <v>9030</v>
      </c>
      <c r="Q52" s="30">
        <v>1133</v>
      </c>
      <c r="R52" s="35"/>
      <c r="S52" s="12">
        <f>VLOOKUP(M52,'2017'!$K$5:$V$92,10,0)</f>
        <v>18130.434782608696</v>
      </c>
      <c r="T52" s="12">
        <f t="shared" si="9"/>
        <v>14816.065192083819</v>
      </c>
      <c r="U52" s="40">
        <f t="shared" si="4"/>
        <v>0.81719304416769267</v>
      </c>
      <c r="V52" s="12">
        <f>VLOOKUP(M52,'2017'!$K$5:$V$92,11,0)</f>
        <v>84263.15789473684</v>
      </c>
      <c r="W52" s="12">
        <f t="shared" si="10"/>
        <v>50730.33707865169</v>
      </c>
      <c r="X52" s="40">
        <f t="shared" si="6"/>
        <v>0.602046473762887</v>
      </c>
      <c r="Y52" s="12">
        <f>VLOOKUP(M52,'2017'!$K$5:$V$92,12,0)</f>
        <v>121461.53846153847</v>
      </c>
      <c r="Z52" s="12">
        <f t="shared" si="11"/>
        <v>161857.14285714287</v>
      </c>
      <c r="AA52" s="40">
        <f t="shared" si="8"/>
        <v>1.3325793902108025</v>
      </c>
    </row>
    <row r="53" spans="1:27" ht="15.75">
      <c r="A53" s="29" t="s">
        <v>54</v>
      </c>
      <c r="B53" s="30">
        <v>3550</v>
      </c>
      <c r="C53" s="30">
        <v>2921</v>
      </c>
      <c r="D53" s="30">
        <f>VLOOKUP(A53,'2017'!$A$5:$I$92,6,0)</f>
        <v>2622</v>
      </c>
      <c r="E53" s="46">
        <f t="shared" si="0"/>
        <v>1.1140350877192982</v>
      </c>
      <c r="F53" s="30">
        <v>612</v>
      </c>
      <c r="G53" s="30">
        <f>VLOOKUP(A53,'2017'!$A$5:$I$92,7,0)</f>
        <v>329</v>
      </c>
      <c r="H53" s="46">
        <f t="shared" si="1"/>
        <v>1.8601823708206686</v>
      </c>
      <c r="I53" s="30">
        <v>17</v>
      </c>
      <c r="J53" s="30">
        <f>VLOOKUP(A53,'2017'!$A$5:$H$92,8,0)</f>
        <v>32</v>
      </c>
      <c r="K53" s="46">
        <f t="shared" si="2"/>
        <v>0.53125</v>
      </c>
      <c r="L53" s="12"/>
      <c r="M53" s="29" t="s">
        <v>54</v>
      </c>
      <c r="N53" s="30">
        <v>83405</v>
      </c>
      <c r="O53" s="30">
        <v>45932</v>
      </c>
      <c r="P53" s="30">
        <v>33713</v>
      </c>
      <c r="Q53" s="30">
        <v>3760</v>
      </c>
      <c r="R53" s="35"/>
      <c r="S53" s="12">
        <f>VLOOKUP(M53,'2017'!$K$5:$V$92,10,0)</f>
        <v>18577.803203661329</v>
      </c>
      <c r="T53" s="12">
        <f t="shared" si="9"/>
        <v>15724.751797329682</v>
      </c>
      <c r="U53" s="40">
        <f t="shared" si="4"/>
        <v>0.84642686893306274</v>
      </c>
      <c r="V53" s="12">
        <f>VLOOKUP(M53,'2017'!$K$5:$V$92,11,0)</f>
        <v>87638.297872340438</v>
      </c>
      <c r="W53" s="12">
        <f t="shared" si="10"/>
        <v>55086.601307189543</v>
      </c>
      <c r="X53" s="40">
        <f t="shared" si="6"/>
        <v>0.62856767696963056</v>
      </c>
      <c r="Y53" s="12">
        <f>VLOOKUP(M53,'2017'!$K$5:$V$92,12,0)</f>
        <v>164843.75</v>
      </c>
      <c r="Z53" s="12">
        <f t="shared" si="11"/>
        <v>221176.4705882353</v>
      </c>
      <c r="AA53" s="40">
        <f t="shared" si="8"/>
        <v>1.3417340395873989</v>
      </c>
    </row>
    <row r="54" spans="1:27" ht="15.75">
      <c r="A54" s="29" t="s">
        <v>55</v>
      </c>
      <c r="B54" s="30">
        <v>272</v>
      </c>
      <c r="C54" s="30">
        <v>224</v>
      </c>
      <c r="D54" s="30">
        <f>VLOOKUP(A54,'2017'!$A$5:$I$92,6,0)</f>
        <v>259</v>
      </c>
      <c r="E54" s="46">
        <f t="shared" si="0"/>
        <v>0.86486486486486491</v>
      </c>
      <c r="F54" s="30">
        <v>45</v>
      </c>
      <c r="G54" s="30">
        <f>VLOOKUP(A54,'2017'!$A$5:$I$92,7,0)</f>
        <v>28</v>
      </c>
      <c r="H54" s="46">
        <f t="shared" si="1"/>
        <v>1.6071428571428572</v>
      </c>
      <c r="I54" s="30">
        <v>3</v>
      </c>
      <c r="J54" s="30">
        <f>VLOOKUP(A54,'2017'!$A$5:$H$92,8,0)</f>
        <v>7</v>
      </c>
      <c r="K54" s="46">
        <f t="shared" si="2"/>
        <v>0.42857142857142855</v>
      </c>
      <c r="L54" s="12"/>
      <c r="M54" s="29" t="s">
        <v>55</v>
      </c>
      <c r="N54" s="30">
        <v>6029</v>
      </c>
      <c r="O54" s="30">
        <v>3368</v>
      </c>
      <c r="P54" s="30">
        <v>2079</v>
      </c>
      <c r="Q54" s="30">
        <v>582</v>
      </c>
      <c r="R54" s="35"/>
      <c r="S54" s="12">
        <f>VLOOKUP(M54,'2017'!$K$5:$V$92,10,0)</f>
        <v>17590.733590733591</v>
      </c>
      <c r="T54" s="12">
        <f t="shared" si="9"/>
        <v>15035.714285714286</v>
      </c>
      <c r="U54" s="40">
        <f t="shared" si="4"/>
        <v>0.85475197541703252</v>
      </c>
      <c r="V54" s="12">
        <f>VLOOKUP(M54,'2017'!$K$5:$V$92,11,0)</f>
        <v>62392.857142857145</v>
      </c>
      <c r="W54" s="12">
        <f t="shared" si="10"/>
        <v>46200</v>
      </c>
      <c r="X54" s="40">
        <f t="shared" si="6"/>
        <v>0.74046937607326846</v>
      </c>
      <c r="Y54" s="12">
        <f>VLOOKUP(M54,'2017'!$K$5:$V$92,12,0)</f>
        <v>97571.428571428565</v>
      </c>
      <c r="Z54" s="12">
        <f t="shared" si="11"/>
        <v>194000</v>
      </c>
      <c r="AA54" s="40">
        <f t="shared" si="8"/>
        <v>1.9882869692532945</v>
      </c>
    </row>
    <row r="55" spans="1:27" ht="15.75">
      <c r="A55" s="29" t="s">
        <v>56</v>
      </c>
      <c r="B55" s="30">
        <v>1774</v>
      </c>
      <c r="C55" s="30">
        <v>1523</v>
      </c>
      <c r="D55" s="30">
        <f>VLOOKUP(A55,'2017'!$A$5:$I$92,6,0)</f>
        <v>1016</v>
      </c>
      <c r="E55" s="46">
        <f t="shared" si="0"/>
        <v>1.4990157480314961</v>
      </c>
      <c r="F55" s="30">
        <v>240</v>
      </c>
      <c r="G55" s="30">
        <f>VLOOKUP(A55,'2017'!$A$5:$I$92,7,0)</f>
        <v>104</v>
      </c>
      <c r="H55" s="46">
        <f t="shared" si="1"/>
        <v>2.3076923076923075</v>
      </c>
      <c r="I55" s="30">
        <v>11</v>
      </c>
      <c r="J55" s="30">
        <f>VLOOKUP(A55,'2017'!$A$5:$H$92,8,0)</f>
        <v>7</v>
      </c>
      <c r="K55" s="46">
        <f t="shared" si="2"/>
        <v>1.5714285714285714</v>
      </c>
      <c r="L55" s="12"/>
      <c r="M55" s="29" t="s">
        <v>56</v>
      </c>
      <c r="N55" s="30">
        <v>39070</v>
      </c>
      <c r="O55" s="30">
        <v>25429</v>
      </c>
      <c r="P55" s="30">
        <v>11869</v>
      </c>
      <c r="Q55" s="30">
        <v>1772</v>
      </c>
      <c r="R55" s="35"/>
      <c r="S55" s="12">
        <f>VLOOKUP(M55,'2017'!$K$5:$V$92,10,0)</f>
        <v>21269.685039370077</v>
      </c>
      <c r="T55" s="12">
        <f t="shared" si="9"/>
        <v>16696.651346027575</v>
      </c>
      <c r="U55" s="40">
        <f t="shared" si="4"/>
        <v>0.78499758295067179</v>
      </c>
      <c r="V55" s="12">
        <f>VLOOKUP(M55,'2017'!$K$5:$V$92,11,0)</f>
        <v>82788.461538461532</v>
      </c>
      <c r="W55" s="12">
        <f t="shared" si="10"/>
        <v>49454.166666666664</v>
      </c>
      <c r="X55" s="40">
        <f t="shared" si="6"/>
        <v>0.59735578784359278</v>
      </c>
      <c r="Y55" s="12">
        <f>VLOOKUP(M55,'2017'!$K$5:$V$92,12,0)</f>
        <v>122714.28571428571</v>
      </c>
      <c r="Z55" s="12">
        <f t="shared" si="11"/>
        <v>161090.90909090909</v>
      </c>
      <c r="AA55" s="40">
        <f t="shared" si="8"/>
        <v>1.3127315059794689</v>
      </c>
    </row>
    <row r="56" spans="1:27" ht="15.75">
      <c r="A56" s="29" t="s">
        <v>57</v>
      </c>
      <c r="B56" s="30">
        <v>209</v>
      </c>
      <c r="C56" s="30">
        <v>180</v>
      </c>
      <c r="D56" s="30">
        <f>VLOOKUP(A56,'2017'!$A$5:$I$92,6,0)</f>
        <v>164</v>
      </c>
      <c r="E56" s="46">
        <f t="shared" si="0"/>
        <v>1.0975609756097562</v>
      </c>
      <c r="F56" s="30">
        <v>26</v>
      </c>
      <c r="G56" s="30">
        <f>VLOOKUP(A56,'2017'!$A$5:$I$92,7,0)</f>
        <v>19</v>
      </c>
      <c r="H56" s="46">
        <f t="shared" si="1"/>
        <v>1.368421052631579</v>
      </c>
      <c r="I56" s="30">
        <v>3</v>
      </c>
      <c r="J56" s="30">
        <f>VLOOKUP(A56,'2017'!$A$5:$H$92,8,0)</f>
        <v>0</v>
      </c>
      <c r="K56" s="46" t="e">
        <f t="shared" si="2"/>
        <v>#DIV/0!</v>
      </c>
      <c r="L56" s="12"/>
      <c r="M56" s="29" t="s">
        <v>57</v>
      </c>
      <c r="N56" s="30">
        <v>4656</v>
      </c>
      <c r="O56" s="30">
        <v>2881</v>
      </c>
      <c r="P56" s="30">
        <v>1387</v>
      </c>
      <c r="Q56" s="30">
        <v>388</v>
      </c>
      <c r="R56" s="35"/>
      <c r="S56" s="12">
        <f>VLOOKUP(M56,'2017'!$K$5:$V$92,10,0)</f>
        <v>21817.073170731706</v>
      </c>
      <c r="T56" s="12">
        <f t="shared" si="9"/>
        <v>16005.555555555557</v>
      </c>
      <c r="U56" s="40">
        <f t="shared" si="4"/>
        <v>0.7336252406682815</v>
      </c>
      <c r="V56" s="12">
        <f>VLOOKUP(M56,'2017'!$K$5:$V$92,11,0)</f>
        <v>92263.15789473684</v>
      </c>
      <c r="W56" s="12">
        <f t="shared" si="10"/>
        <v>53346.153846153844</v>
      </c>
      <c r="X56" s="40">
        <f t="shared" si="6"/>
        <v>0.57819562069419461</v>
      </c>
      <c r="Y56" s="12" t="e">
        <f>VLOOKUP(M56,'2017'!$K$5:$V$92,12,0)</f>
        <v>#DIV/0!</v>
      </c>
      <c r="Z56" s="12">
        <f t="shared" si="11"/>
        <v>129333.33333333334</v>
      </c>
      <c r="AA56" s="40" t="e">
        <f t="shared" si="8"/>
        <v>#DIV/0!</v>
      </c>
    </row>
    <row r="57" spans="1:27" ht="15.75">
      <c r="A57" s="29" t="s">
        <v>58</v>
      </c>
      <c r="B57" s="30">
        <v>260</v>
      </c>
      <c r="C57" s="30">
        <v>230</v>
      </c>
      <c r="D57" s="30">
        <f>VLOOKUP(A57,'2017'!$A$5:$I$92,6,0)</f>
        <v>183</v>
      </c>
      <c r="E57" s="46">
        <f t="shared" si="0"/>
        <v>1.2568306010928962</v>
      </c>
      <c r="F57" s="30">
        <v>29</v>
      </c>
      <c r="G57" s="30">
        <f>VLOOKUP(A57,'2017'!$A$5:$I$92,7,0)</f>
        <v>17</v>
      </c>
      <c r="H57" s="46">
        <f t="shared" si="1"/>
        <v>1.7058823529411764</v>
      </c>
      <c r="I57" s="30">
        <v>1</v>
      </c>
      <c r="J57" s="30">
        <f>VLOOKUP(A57,'2017'!$A$5:$H$92,8,0)</f>
        <v>0</v>
      </c>
      <c r="K57" s="46" t="e">
        <f t="shared" si="2"/>
        <v>#DIV/0!</v>
      </c>
      <c r="L57" s="12"/>
      <c r="M57" s="29" t="s">
        <v>58</v>
      </c>
      <c r="N57" s="30">
        <v>6014</v>
      </c>
      <c r="O57" s="30">
        <v>3798</v>
      </c>
      <c r="P57" s="30">
        <v>2178</v>
      </c>
      <c r="Q57" s="30">
        <v>38</v>
      </c>
      <c r="R57" s="35"/>
      <c r="S57" s="12">
        <f>VLOOKUP(M57,'2017'!$K$5:$V$92,10,0)</f>
        <v>20306.010928961747</v>
      </c>
      <c r="T57" s="12">
        <f t="shared" si="9"/>
        <v>16513.043478260868</v>
      </c>
      <c r="U57" s="40">
        <f t="shared" si="4"/>
        <v>0.81320962231478444</v>
      </c>
      <c r="V57" s="12">
        <f>VLOOKUP(M57,'2017'!$K$5:$V$92,11,0)</f>
        <v>91117.647058823539</v>
      </c>
      <c r="W57" s="12">
        <f t="shared" si="10"/>
        <v>75103.448275862058</v>
      </c>
      <c r="X57" s="40">
        <f t="shared" si="6"/>
        <v>0.8242470114200483</v>
      </c>
      <c r="Y57" s="12" t="e">
        <f>VLOOKUP(M57,'2017'!$K$5:$V$92,12,0)</f>
        <v>#DIV/0!</v>
      </c>
      <c r="Z57" s="12">
        <f t="shared" si="11"/>
        <v>38000</v>
      </c>
      <c r="AA57" s="40" t="e">
        <f t="shared" si="8"/>
        <v>#DIV/0!</v>
      </c>
    </row>
    <row r="58" spans="1:27" ht="15.75">
      <c r="A58" s="29" t="s">
        <v>59</v>
      </c>
      <c r="B58" s="30">
        <v>3292</v>
      </c>
      <c r="C58" s="30">
        <v>2705</v>
      </c>
      <c r="D58" s="30">
        <f>VLOOKUP(A58,'2017'!$A$5:$I$92,6,0)</f>
        <v>2744</v>
      </c>
      <c r="E58" s="46">
        <f t="shared" si="0"/>
        <v>0.98578717201166177</v>
      </c>
      <c r="F58" s="30">
        <v>565</v>
      </c>
      <c r="G58" s="30">
        <f>VLOOKUP(A58,'2017'!$A$5:$I$92,7,0)</f>
        <v>321</v>
      </c>
      <c r="H58" s="46">
        <f t="shared" si="1"/>
        <v>1.7601246105919004</v>
      </c>
      <c r="I58" s="30">
        <v>22</v>
      </c>
      <c r="J58" s="30">
        <f>VLOOKUP(A58,'2017'!$A$5:$H$92,8,0)</f>
        <v>25</v>
      </c>
      <c r="K58" s="46">
        <f t="shared" si="2"/>
        <v>0.88</v>
      </c>
      <c r="L58" s="12"/>
      <c r="M58" s="29" t="s">
        <v>59</v>
      </c>
      <c r="N58" s="30">
        <v>78018</v>
      </c>
      <c r="O58" s="30">
        <v>44285</v>
      </c>
      <c r="P58" s="30">
        <v>29631</v>
      </c>
      <c r="Q58" s="30">
        <v>4102</v>
      </c>
      <c r="R58" s="35"/>
      <c r="S58" s="12">
        <f>VLOOKUP(M58,'2017'!$K$5:$V$92,10,0)</f>
        <v>19525.874635568514</v>
      </c>
      <c r="T58" s="12">
        <f t="shared" si="9"/>
        <v>16371.534195933456</v>
      </c>
      <c r="U58" s="40">
        <f t="shared" si="4"/>
        <v>0.83845330882699198</v>
      </c>
      <c r="V58" s="12">
        <f>VLOOKUP(M58,'2017'!$K$5:$V$92,11,0)</f>
        <v>81457.943925233645</v>
      </c>
      <c r="W58" s="12">
        <f t="shared" si="10"/>
        <v>52444.24778761062</v>
      </c>
      <c r="X58" s="40">
        <f t="shared" si="6"/>
        <v>0.64381993038943741</v>
      </c>
      <c r="Y58" s="12">
        <f>VLOOKUP(M58,'2017'!$K$5:$V$92,12,0)</f>
        <v>211360</v>
      </c>
      <c r="Z58" s="12">
        <f t="shared" si="11"/>
        <v>186454.54545454547</v>
      </c>
      <c r="AA58" s="40">
        <f t="shared" si="8"/>
        <v>0.88216571467896232</v>
      </c>
    </row>
    <row r="59" spans="1:27" ht="15.75">
      <c r="A59" s="29" t="s">
        <v>60</v>
      </c>
      <c r="B59" s="30">
        <v>661</v>
      </c>
      <c r="C59" s="30">
        <v>547</v>
      </c>
      <c r="D59" s="30">
        <f>VLOOKUP(A59,'2017'!$A$5:$I$92,6,0)</f>
        <v>486</v>
      </c>
      <c r="E59" s="46">
        <f t="shared" si="0"/>
        <v>1.1255144032921811</v>
      </c>
      <c r="F59" s="30">
        <v>111</v>
      </c>
      <c r="G59" s="30">
        <f>VLOOKUP(A59,'2017'!$A$5:$I$92,7,0)</f>
        <v>53</v>
      </c>
      <c r="H59" s="46">
        <f t="shared" si="1"/>
        <v>2.0943396226415096</v>
      </c>
      <c r="I59" s="30">
        <v>3</v>
      </c>
      <c r="J59" s="30">
        <f>VLOOKUP(A59,'2017'!$A$5:$H$92,8,0)</f>
        <v>7</v>
      </c>
      <c r="K59" s="46">
        <f t="shared" si="2"/>
        <v>0.42857142857142855</v>
      </c>
      <c r="L59" s="12"/>
      <c r="M59" s="29" t="s">
        <v>60</v>
      </c>
      <c r="N59" s="30">
        <v>12373</v>
      </c>
      <c r="O59" s="30">
        <v>7626</v>
      </c>
      <c r="P59" s="30">
        <v>4427</v>
      </c>
      <c r="Q59" s="30">
        <v>320</v>
      </c>
      <c r="R59" s="35"/>
      <c r="S59" s="12">
        <f>VLOOKUP(M59,'2017'!$K$5:$V$92,10,0)</f>
        <v>17261.316872427982</v>
      </c>
      <c r="T59" s="12">
        <f t="shared" si="9"/>
        <v>13941.499085923217</v>
      </c>
      <c r="U59" s="40">
        <f t="shared" si="4"/>
        <v>0.80767297124313786</v>
      </c>
      <c r="V59" s="12">
        <f>VLOOKUP(M59,'2017'!$K$5:$V$92,11,0)</f>
        <v>51528.301886792455</v>
      </c>
      <c r="W59" s="12">
        <f t="shared" si="10"/>
        <v>39882.882882882885</v>
      </c>
      <c r="X59" s="40">
        <f t="shared" si="6"/>
        <v>0.77399955796147668</v>
      </c>
      <c r="Y59" s="12">
        <f>VLOOKUP(M59,'2017'!$K$5:$V$92,12,0)</f>
        <v>134571.42857142858</v>
      </c>
      <c r="Z59" s="12">
        <f t="shared" si="11"/>
        <v>106666.66666666667</v>
      </c>
      <c r="AA59" s="40">
        <f t="shared" si="8"/>
        <v>0.79263977353149329</v>
      </c>
    </row>
    <row r="60" spans="1:27" ht="15.75">
      <c r="A60" s="29" t="s">
        <v>61</v>
      </c>
      <c r="B60" s="30">
        <v>370</v>
      </c>
      <c r="C60" s="30">
        <v>308</v>
      </c>
      <c r="D60" s="30">
        <f>VLOOKUP(A60,'2017'!$A$5:$I$92,6,0)</f>
        <v>245</v>
      </c>
      <c r="E60" s="46">
        <f t="shared" si="0"/>
        <v>1.2571428571428571</v>
      </c>
      <c r="F60" s="30">
        <v>60</v>
      </c>
      <c r="G60" s="30">
        <f>VLOOKUP(A60,'2017'!$A$5:$I$92,7,0)</f>
        <v>31</v>
      </c>
      <c r="H60" s="46">
        <f t="shared" si="1"/>
        <v>1.935483870967742</v>
      </c>
      <c r="I60" s="30">
        <v>2</v>
      </c>
      <c r="J60" s="30">
        <f>VLOOKUP(A60,'2017'!$A$5:$H$92,8,0)</f>
        <v>0</v>
      </c>
      <c r="K60" s="46" t="e">
        <f t="shared" si="2"/>
        <v>#DIV/0!</v>
      </c>
      <c r="L60" s="12"/>
      <c r="M60" s="29" t="s">
        <v>61</v>
      </c>
      <c r="N60" s="30">
        <v>8669</v>
      </c>
      <c r="O60" s="30">
        <v>5443</v>
      </c>
      <c r="P60" s="30">
        <v>3147</v>
      </c>
      <c r="Q60" s="30">
        <v>79</v>
      </c>
      <c r="R60" s="35"/>
      <c r="S60" s="12">
        <f>VLOOKUP(M60,'2017'!$K$5:$V$92,10,0)</f>
        <v>19848.979591836734</v>
      </c>
      <c r="T60" s="12">
        <f t="shared" si="9"/>
        <v>17672.077922077922</v>
      </c>
      <c r="U60" s="40">
        <f t="shared" si="4"/>
        <v>0.89032677172714192</v>
      </c>
      <c r="V60" s="12">
        <f>VLOOKUP(M60,'2017'!$K$5:$V$92,11,0)</f>
        <v>89129.032258064515</v>
      </c>
      <c r="W60" s="12">
        <f t="shared" si="10"/>
        <v>52450</v>
      </c>
      <c r="X60" s="40">
        <f t="shared" si="6"/>
        <v>0.58847267462902642</v>
      </c>
      <c r="Y60" s="12" t="e">
        <f>VLOOKUP(M60,'2017'!$K$5:$V$92,12,0)</f>
        <v>#DIV/0!</v>
      </c>
      <c r="Z60" s="12">
        <f t="shared" si="11"/>
        <v>39500</v>
      </c>
      <c r="AA60" s="40" t="e">
        <f t="shared" si="8"/>
        <v>#DIV/0!</v>
      </c>
    </row>
    <row r="61" spans="1:27" ht="15.75">
      <c r="A61" s="29" t="s">
        <v>62</v>
      </c>
      <c r="B61" s="30">
        <v>436</v>
      </c>
      <c r="C61" s="30">
        <v>370</v>
      </c>
      <c r="D61" s="30">
        <f>VLOOKUP(A61,'2017'!$A$5:$I$92,6,0)</f>
        <v>387</v>
      </c>
      <c r="E61" s="46">
        <f t="shared" si="0"/>
        <v>0.95607235142118863</v>
      </c>
      <c r="F61" s="30">
        <v>61</v>
      </c>
      <c r="G61" s="30">
        <f>VLOOKUP(A61,'2017'!$A$5:$I$92,7,0)</f>
        <v>34</v>
      </c>
      <c r="H61" s="46">
        <f t="shared" si="1"/>
        <v>1.7941176470588236</v>
      </c>
      <c r="I61" s="30">
        <v>5</v>
      </c>
      <c r="J61" s="30">
        <f>VLOOKUP(A61,'2017'!$A$5:$H$92,8,0)</f>
        <v>5</v>
      </c>
      <c r="K61" s="46">
        <f t="shared" si="2"/>
        <v>1</v>
      </c>
      <c r="L61" s="12"/>
      <c r="M61" s="29" t="s">
        <v>62</v>
      </c>
      <c r="N61" s="30">
        <v>9072</v>
      </c>
      <c r="O61" s="30">
        <v>5805</v>
      </c>
      <c r="P61" s="30">
        <v>2670</v>
      </c>
      <c r="Q61" s="30">
        <v>597</v>
      </c>
      <c r="R61" s="35"/>
      <c r="S61" s="12">
        <f>VLOOKUP(M61,'2017'!$K$5:$V$92,10,0)</f>
        <v>16012.919896640828</v>
      </c>
      <c r="T61" s="12">
        <f t="shared" si="9"/>
        <v>15689.18918918919</v>
      </c>
      <c r="U61" s="40">
        <f t="shared" si="4"/>
        <v>0.97978315575540043</v>
      </c>
      <c r="V61" s="12">
        <f>VLOOKUP(M61,'2017'!$K$5:$V$92,11,0)</f>
        <v>68705.882352941175</v>
      </c>
      <c r="W61" s="12">
        <f t="shared" si="10"/>
        <v>43770.491803278688</v>
      </c>
      <c r="X61" s="40">
        <f t="shared" si="6"/>
        <v>0.63707051426004946</v>
      </c>
      <c r="Y61" s="12">
        <f>VLOOKUP(M61,'2017'!$K$5:$V$92,12,0)</f>
        <v>102400</v>
      </c>
      <c r="Z61" s="12">
        <f t="shared" si="11"/>
        <v>119400</v>
      </c>
      <c r="AA61" s="40">
        <f t="shared" si="8"/>
        <v>1.166015625</v>
      </c>
    </row>
    <row r="62" spans="1:27" ht="15.75">
      <c r="A62" s="29" t="s">
        <v>63</v>
      </c>
      <c r="B62" s="30">
        <v>2308</v>
      </c>
      <c r="C62" s="30">
        <v>1975</v>
      </c>
      <c r="D62" s="30">
        <f>VLOOKUP(A62,'2017'!$A$5:$I$92,6,0)</f>
        <v>1698</v>
      </c>
      <c r="E62" s="46">
        <f t="shared" si="0"/>
        <v>1.1631330977620731</v>
      </c>
      <c r="F62" s="30">
        <v>325</v>
      </c>
      <c r="G62" s="30">
        <f>VLOOKUP(A62,'2017'!$A$5:$I$92,7,0)</f>
        <v>192</v>
      </c>
      <c r="H62" s="46">
        <f t="shared" si="1"/>
        <v>1.6927083333333333</v>
      </c>
      <c r="I62" s="30">
        <v>8</v>
      </c>
      <c r="J62" s="30">
        <f>VLOOKUP(A62,'2017'!$A$5:$H$92,8,0)</f>
        <v>20</v>
      </c>
      <c r="K62" s="46">
        <f t="shared" si="2"/>
        <v>0.4</v>
      </c>
      <c r="L62" s="12"/>
      <c r="M62" s="29" t="s">
        <v>63</v>
      </c>
      <c r="N62" s="30">
        <v>51858</v>
      </c>
      <c r="O62" s="30">
        <v>32210</v>
      </c>
      <c r="P62" s="30">
        <v>18379</v>
      </c>
      <c r="Q62" s="30">
        <v>1269</v>
      </c>
      <c r="R62" s="35"/>
      <c r="S62" s="12">
        <f>VLOOKUP(M62,'2017'!$K$5:$V$92,10,0)</f>
        <v>19394.581861012957</v>
      </c>
      <c r="T62" s="12">
        <f t="shared" si="9"/>
        <v>16308.860759493673</v>
      </c>
      <c r="U62" s="40">
        <f t="shared" si="4"/>
        <v>0.8408977763154456</v>
      </c>
      <c r="V62" s="12">
        <f>VLOOKUP(M62,'2017'!$K$5:$V$92,11,0)</f>
        <v>86645.833333333328</v>
      </c>
      <c r="W62" s="12">
        <f t="shared" si="10"/>
        <v>56550.769230769234</v>
      </c>
      <c r="X62" s="40">
        <f t="shared" si="6"/>
        <v>0.65266576654891162</v>
      </c>
      <c r="Y62" s="12">
        <f>VLOOKUP(M62,'2017'!$K$5:$V$92,12,0)</f>
        <v>166000</v>
      </c>
      <c r="Z62" s="12">
        <f t="shared" si="11"/>
        <v>158625</v>
      </c>
      <c r="AA62" s="40">
        <f t="shared" si="8"/>
        <v>0.95557228915662651</v>
      </c>
    </row>
    <row r="63" spans="1:27" ht="15.75">
      <c r="A63" s="29" t="s">
        <v>64</v>
      </c>
      <c r="B63" s="30">
        <v>775</v>
      </c>
      <c r="C63" s="30">
        <v>637</v>
      </c>
      <c r="D63" s="30">
        <f>VLOOKUP(A63,'2017'!$A$5:$I$92,6,0)</f>
        <v>672</v>
      </c>
      <c r="E63" s="46">
        <f t="shared" si="0"/>
        <v>0.94791666666666663</v>
      </c>
      <c r="F63" s="30">
        <v>135</v>
      </c>
      <c r="G63" s="30">
        <f>VLOOKUP(A63,'2017'!$A$5:$I$92,7,0)</f>
        <v>88</v>
      </c>
      <c r="H63" s="46">
        <f t="shared" si="1"/>
        <v>1.5340909090909092</v>
      </c>
      <c r="I63" s="30">
        <v>3</v>
      </c>
      <c r="J63" s="30">
        <f>VLOOKUP(A63,'2017'!$A$5:$H$92,8,0)</f>
        <v>11</v>
      </c>
      <c r="K63" s="46">
        <f t="shared" si="2"/>
        <v>0.27272727272727271</v>
      </c>
      <c r="L63" s="12"/>
      <c r="M63" s="29" t="s">
        <v>64</v>
      </c>
      <c r="N63" s="30">
        <v>17757</v>
      </c>
      <c r="O63" s="30">
        <v>10158</v>
      </c>
      <c r="P63" s="30">
        <v>6920</v>
      </c>
      <c r="Q63" s="30">
        <v>679</v>
      </c>
      <c r="R63" s="35"/>
      <c r="S63" s="12">
        <f>VLOOKUP(M63,'2017'!$K$5:$V$92,10,0)</f>
        <v>19122.023809523809</v>
      </c>
      <c r="T63" s="12">
        <f t="shared" si="9"/>
        <v>15946.62480376766</v>
      </c>
      <c r="U63" s="40">
        <f t="shared" si="4"/>
        <v>0.83394022320092354</v>
      </c>
      <c r="V63" s="12">
        <f>VLOOKUP(M63,'2017'!$K$5:$V$92,11,0)</f>
        <v>68375</v>
      </c>
      <c r="W63" s="12">
        <f t="shared" si="10"/>
        <v>51259.259259259263</v>
      </c>
      <c r="X63" s="40">
        <f t="shared" si="6"/>
        <v>0.74967838039136037</v>
      </c>
      <c r="Y63" s="12">
        <f>VLOOKUP(M63,'2017'!$K$5:$V$92,12,0)</f>
        <v>118818.18181818181</v>
      </c>
      <c r="Z63" s="12">
        <f t="shared" si="11"/>
        <v>226333.33333333334</v>
      </c>
      <c r="AA63" s="40">
        <f t="shared" si="8"/>
        <v>1.9048712063249174</v>
      </c>
    </row>
    <row r="64" spans="1:27" ht="15.75">
      <c r="A64" s="29" t="s">
        <v>65</v>
      </c>
      <c r="B64" s="30">
        <v>483</v>
      </c>
      <c r="C64" s="30">
        <v>394</v>
      </c>
      <c r="D64" s="30">
        <f>VLOOKUP(A64,'2017'!$A$5:$I$92,6,0)</f>
        <v>463</v>
      </c>
      <c r="E64" s="46">
        <f t="shared" si="0"/>
        <v>0.85097192224622031</v>
      </c>
      <c r="F64" s="30">
        <v>85</v>
      </c>
      <c r="G64" s="30">
        <f>VLOOKUP(A64,'2017'!$A$5:$I$92,7,0)</f>
        <v>56</v>
      </c>
      <c r="H64" s="46">
        <f t="shared" si="1"/>
        <v>1.5178571428571428</v>
      </c>
      <c r="I64" s="30">
        <v>4</v>
      </c>
      <c r="J64" s="30">
        <f>VLOOKUP(A64,'2017'!$A$5:$H$92,8,0)</f>
        <v>6</v>
      </c>
      <c r="K64" s="46">
        <f t="shared" si="2"/>
        <v>0.66666666666666663</v>
      </c>
      <c r="L64" s="12"/>
      <c r="M64" s="29" t="s">
        <v>65</v>
      </c>
      <c r="N64" s="30">
        <v>12418</v>
      </c>
      <c r="O64" s="30">
        <v>6901</v>
      </c>
      <c r="P64" s="30">
        <v>4717</v>
      </c>
      <c r="Q64" s="30">
        <v>800</v>
      </c>
      <c r="R64" s="35"/>
      <c r="S64" s="12">
        <f>VLOOKUP(M64,'2017'!$K$5:$V$92,10,0)</f>
        <v>20565.874730021598</v>
      </c>
      <c r="T64" s="12">
        <f t="shared" si="9"/>
        <v>17515.228426395941</v>
      </c>
      <c r="U64" s="40">
        <f t="shared" si="4"/>
        <v>0.85166464623202276</v>
      </c>
      <c r="V64" s="12">
        <f>VLOOKUP(M64,'2017'!$K$5:$V$92,11,0)</f>
        <v>84285.71428571429</v>
      </c>
      <c r="W64" s="12">
        <f t="shared" si="10"/>
        <v>55494.117647058825</v>
      </c>
      <c r="X64" s="40">
        <f t="shared" si="6"/>
        <v>0.65840478564307081</v>
      </c>
      <c r="Y64" s="12">
        <f>VLOOKUP(M64,'2017'!$K$5:$V$92,12,0)</f>
        <v>206166.66666666666</v>
      </c>
      <c r="Z64" s="12">
        <f t="shared" si="11"/>
        <v>200000</v>
      </c>
      <c r="AA64" s="40">
        <f t="shared" si="8"/>
        <v>0.97008892481810838</v>
      </c>
    </row>
    <row r="65" spans="1:27" ht="15.75">
      <c r="A65" s="29" t="s">
        <v>66</v>
      </c>
      <c r="B65" s="30">
        <v>1157</v>
      </c>
      <c r="C65" s="30">
        <v>936</v>
      </c>
      <c r="D65" s="30">
        <f>VLOOKUP(A65,'2017'!$A$5:$I$92,6,0)</f>
        <v>535</v>
      </c>
      <c r="E65" s="46">
        <f t="shared" si="0"/>
        <v>1.7495327102803739</v>
      </c>
      <c r="F65" s="30">
        <v>212</v>
      </c>
      <c r="G65" s="30">
        <f>VLOOKUP(A65,'2017'!$A$5:$I$92,7,0)</f>
        <v>157</v>
      </c>
      <c r="H65" s="46">
        <f t="shared" si="1"/>
        <v>1.3503184713375795</v>
      </c>
      <c r="I65" s="30">
        <v>9</v>
      </c>
      <c r="J65" s="30">
        <f>VLOOKUP(A65,'2017'!$A$5:$H$92,8,0)</f>
        <v>18</v>
      </c>
      <c r="K65" s="46">
        <f t="shared" si="2"/>
        <v>0.5</v>
      </c>
      <c r="L65" s="12"/>
      <c r="M65" s="29" t="s">
        <v>66</v>
      </c>
      <c r="N65" s="30">
        <v>15554</v>
      </c>
      <c r="O65" s="30">
        <v>9541</v>
      </c>
      <c r="P65" s="30">
        <v>5341</v>
      </c>
      <c r="Q65" s="30">
        <v>672</v>
      </c>
      <c r="R65" s="35"/>
      <c r="S65" s="12">
        <f>VLOOKUP(M65,'2017'!$K$5:$V$92,10,0)</f>
        <v>14618.691588785048</v>
      </c>
      <c r="T65" s="12">
        <f t="shared" si="9"/>
        <v>10193.376068376068</v>
      </c>
      <c r="U65" s="40">
        <f t="shared" si="4"/>
        <v>0.69728374844408592</v>
      </c>
      <c r="V65" s="12">
        <f>VLOOKUP(M65,'2017'!$K$5:$V$92,11,0)</f>
        <v>37401.273885350318</v>
      </c>
      <c r="W65" s="12">
        <f t="shared" si="10"/>
        <v>25193.396226415094</v>
      </c>
      <c r="X65" s="40">
        <f t="shared" si="6"/>
        <v>0.67359727648964063</v>
      </c>
      <c r="Y65" s="12">
        <f>VLOOKUP(M65,'2017'!$K$5:$V$92,12,0)</f>
        <v>76055.555555555562</v>
      </c>
      <c r="Z65" s="12">
        <f t="shared" si="11"/>
        <v>74666.666666666672</v>
      </c>
      <c r="AA65" s="40">
        <f t="shared" si="8"/>
        <v>0.98173849525200874</v>
      </c>
    </row>
    <row r="66" spans="1:27" ht="15.75">
      <c r="A66" s="29" t="s">
        <v>67</v>
      </c>
      <c r="B66" s="30">
        <v>2587</v>
      </c>
      <c r="C66" s="30">
        <v>2135</v>
      </c>
      <c r="D66" s="30">
        <f>VLOOKUP(A66,'2017'!$A$5:$I$92,6,0)</f>
        <v>2081</v>
      </c>
      <c r="E66" s="46">
        <f t="shared" si="0"/>
        <v>1.0259490629505046</v>
      </c>
      <c r="F66" s="30">
        <v>434</v>
      </c>
      <c r="G66" s="30">
        <f>VLOOKUP(A66,'2017'!$A$5:$I$92,7,0)</f>
        <v>256</v>
      </c>
      <c r="H66" s="46">
        <f t="shared" si="1"/>
        <v>1.6953125</v>
      </c>
      <c r="I66" s="30">
        <v>18</v>
      </c>
      <c r="J66" s="30">
        <f>VLOOKUP(A66,'2017'!$A$5:$H$92,8,0)</f>
        <v>44</v>
      </c>
      <c r="K66" s="46">
        <f t="shared" si="2"/>
        <v>0.40909090909090912</v>
      </c>
      <c r="L66" s="12"/>
      <c r="M66" s="29" t="s">
        <v>67</v>
      </c>
      <c r="N66" s="30">
        <v>61202</v>
      </c>
      <c r="O66" s="30">
        <v>35442</v>
      </c>
      <c r="P66" s="30">
        <v>22301</v>
      </c>
      <c r="Q66" s="30">
        <v>3459</v>
      </c>
      <c r="R66" s="35"/>
      <c r="S66" s="12">
        <f>VLOOKUP(M66,'2017'!$K$5:$V$92,10,0)</f>
        <v>19168.668909178279</v>
      </c>
      <c r="T66" s="12">
        <f t="shared" si="9"/>
        <v>16600.468384074939</v>
      </c>
      <c r="U66" s="40">
        <f t="shared" si="4"/>
        <v>0.86602092522586982</v>
      </c>
      <c r="V66" s="12">
        <f>VLOOKUP(M66,'2017'!$K$5:$V$92,11,0)</f>
        <v>81804.6875</v>
      </c>
      <c r="W66" s="12">
        <f t="shared" si="10"/>
        <v>51384.792626728115</v>
      </c>
      <c r="X66" s="40">
        <f t="shared" si="6"/>
        <v>0.62813995379822352</v>
      </c>
      <c r="Y66" s="12">
        <f>VLOOKUP(M66,'2017'!$K$5:$V$92,12,0)</f>
        <v>195272.72727272729</v>
      </c>
      <c r="Z66" s="12">
        <f t="shared" si="11"/>
        <v>192166.66666666666</v>
      </c>
      <c r="AA66" s="40">
        <f t="shared" si="8"/>
        <v>0.98409373060211036</v>
      </c>
    </row>
    <row r="67" spans="1:27" ht="15.75">
      <c r="A67" s="29" t="s">
        <v>68</v>
      </c>
      <c r="B67" s="30">
        <v>1186</v>
      </c>
      <c r="C67" s="30">
        <v>981</v>
      </c>
      <c r="D67" s="30">
        <f>VLOOKUP(A67,'2017'!$A$5:$I$92,6,0)</f>
        <v>1009</v>
      </c>
      <c r="E67" s="46">
        <f t="shared" si="0"/>
        <v>0.9722497522299306</v>
      </c>
      <c r="F67" s="30">
        <v>195</v>
      </c>
      <c r="G67" s="30">
        <f>VLOOKUP(A67,'2017'!$A$5:$I$92,7,0)</f>
        <v>101</v>
      </c>
      <c r="H67" s="46">
        <f t="shared" si="1"/>
        <v>1.9306930693069306</v>
      </c>
      <c r="I67" s="30">
        <v>10</v>
      </c>
      <c r="J67" s="30">
        <f>VLOOKUP(A67,'2017'!$A$5:$H$92,8,0)</f>
        <v>16</v>
      </c>
      <c r="K67" s="46">
        <f t="shared" si="2"/>
        <v>0.625</v>
      </c>
      <c r="L67" s="12"/>
      <c r="M67" s="29" t="s">
        <v>68</v>
      </c>
      <c r="N67" s="30">
        <v>25656</v>
      </c>
      <c r="O67" s="30">
        <v>14693</v>
      </c>
      <c r="P67" s="30">
        <v>9129</v>
      </c>
      <c r="Q67" s="30">
        <v>1834</v>
      </c>
      <c r="R67" s="35"/>
      <c r="S67" s="12">
        <f>VLOOKUP(M67,'2017'!$K$5:$V$92,10,0)</f>
        <v>19221.010901883052</v>
      </c>
      <c r="T67" s="12">
        <f t="shared" si="9"/>
        <v>14977.573904179408</v>
      </c>
      <c r="U67" s="40">
        <f t="shared" si="4"/>
        <v>0.77922924973275354</v>
      </c>
      <c r="V67" s="12">
        <f>VLOOKUP(M67,'2017'!$K$5:$V$92,11,0)</f>
        <v>86237.623762376228</v>
      </c>
      <c r="W67" s="12">
        <f t="shared" si="10"/>
        <v>46815.384615384617</v>
      </c>
      <c r="X67" s="40">
        <f t="shared" si="6"/>
        <v>0.54286496511525217</v>
      </c>
      <c r="Y67" s="12">
        <f>VLOOKUP(M67,'2017'!$K$5:$V$92,12,0)</f>
        <v>204187.5</v>
      </c>
      <c r="Z67" s="12">
        <f t="shared" si="11"/>
        <v>183400</v>
      </c>
      <c r="AA67" s="40">
        <f t="shared" si="8"/>
        <v>0.89819406183042549</v>
      </c>
    </row>
    <row r="68" spans="1:27" ht="15.75">
      <c r="A68" s="29" t="s">
        <v>69</v>
      </c>
      <c r="B68" s="30">
        <v>640</v>
      </c>
      <c r="C68" s="30">
        <v>532</v>
      </c>
      <c r="D68" s="30">
        <f>VLOOKUP(A68,'2017'!$A$5:$I$92,6,0)</f>
        <v>422</v>
      </c>
      <c r="E68" s="46">
        <f t="shared" si="0"/>
        <v>1.2606635071090047</v>
      </c>
      <c r="F68" s="30">
        <v>99</v>
      </c>
      <c r="G68" s="30">
        <f>VLOOKUP(A68,'2017'!$A$5:$I$92,7,0)</f>
        <v>60</v>
      </c>
      <c r="H68" s="46">
        <f t="shared" si="1"/>
        <v>1.65</v>
      </c>
      <c r="I68" s="30">
        <v>9</v>
      </c>
      <c r="J68" s="30">
        <f>VLOOKUP(A68,'2017'!$A$5:$H$92,8,0)</f>
        <v>7</v>
      </c>
      <c r="K68" s="46">
        <f t="shared" si="2"/>
        <v>1.2857142857142858</v>
      </c>
      <c r="L68" s="12"/>
      <c r="M68" s="29" t="s">
        <v>69</v>
      </c>
      <c r="N68" s="30">
        <v>15634</v>
      </c>
      <c r="O68" s="30">
        <v>8706</v>
      </c>
      <c r="P68" s="30">
        <v>5492</v>
      </c>
      <c r="Q68" s="30">
        <v>1436</v>
      </c>
      <c r="R68" s="35"/>
      <c r="S68" s="12">
        <f>VLOOKUP(M68,'2017'!$K$5:$V$92,10,0)</f>
        <v>16578.199052132702</v>
      </c>
      <c r="T68" s="12">
        <f t="shared" si="9"/>
        <v>16364.66165413534</v>
      </c>
      <c r="U68" s="40">
        <f t="shared" si="4"/>
        <v>0.98711938508363539</v>
      </c>
      <c r="V68" s="12">
        <f>VLOOKUP(M68,'2017'!$K$5:$V$92,11,0)</f>
        <v>63700</v>
      </c>
      <c r="W68" s="12">
        <f t="shared" si="10"/>
        <v>55474.747474747477</v>
      </c>
      <c r="X68" s="40">
        <f t="shared" si="6"/>
        <v>0.87087515658944237</v>
      </c>
      <c r="Y68" s="12">
        <f>VLOOKUP(M68,'2017'!$K$5:$V$92,12,0)</f>
        <v>155571.42857142858</v>
      </c>
      <c r="Z68" s="12">
        <f t="shared" si="11"/>
        <v>159555.55555555553</v>
      </c>
      <c r="AA68" s="40">
        <f t="shared" si="8"/>
        <v>1.0256096316702374</v>
      </c>
    </row>
    <row r="69" spans="1:27" ht="15.75">
      <c r="A69" s="29" t="s">
        <v>70</v>
      </c>
      <c r="B69" s="30">
        <v>178</v>
      </c>
      <c r="C69" s="30">
        <v>159</v>
      </c>
      <c r="D69" s="30">
        <f>VLOOKUP(A69,'2017'!$A$5:$I$92,6,0)</f>
        <v>140</v>
      </c>
      <c r="E69" s="46">
        <f t="shared" si="0"/>
        <v>1.1357142857142857</v>
      </c>
      <c r="F69" s="30">
        <v>19</v>
      </c>
      <c r="G69" s="30">
        <f>VLOOKUP(A69,'2017'!$A$5:$I$92,7,0)</f>
        <v>19</v>
      </c>
      <c r="H69" s="46">
        <f t="shared" si="1"/>
        <v>1</v>
      </c>
      <c r="I69" s="30">
        <v>0</v>
      </c>
      <c r="J69" s="30">
        <f>VLOOKUP(A69,'2017'!$A$5:$H$92,8,0)</f>
        <v>0</v>
      </c>
      <c r="K69" s="46" t="e">
        <f t="shared" si="2"/>
        <v>#DIV/0!</v>
      </c>
      <c r="L69" s="12"/>
      <c r="M69" s="29" t="s">
        <v>70</v>
      </c>
      <c r="N69" s="30">
        <v>3883</v>
      </c>
      <c r="O69" s="30">
        <v>2925</v>
      </c>
      <c r="P69" s="30">
        <v>958</v>
      </c>
      <c r="Q69" s="30">
        <v>0</v>
      </c>
      <c r="R69" s="35"/>
      <c r="S69" s="12">
        <f>VLOOKUP(M69,'2017'!$K$5:$V$92,10,0)</f>
        <v>22057.142857142859</v>
      </c>
      <c r="T69" s="12">
        <f t="shared" si="9"/>
        <v>18396.226415094341</v>
      </c>
      <c r="U69" s="40">
        <f t="shared" si="4"/>
        <v>0.83402580897448431</v>
      </c>
      <c r="V69" s="12">
        <f>VLOOKUP(M69,'2017'!$K$5:$V$92,11,0)</f>
        <v>98736.84210526316</v>
      </c>
      <c r="W69" s="12">
        <f t="shared" si="10"/>
        <v>50421.052631578947</v>
      </c>
      <c r="X69" s="40">
        <f t="shared" si="6"/>
        <v>0.51066098081023448</v>
      </c>
      <c r="Y69" s="12" t="e">
        <f>VLOOKUP(M69,'2017'!$K$5:$V$92,12,0)</f>
        <v>#DIV/0!</v>
      </c>
      <c r="Z69" s="12" t="e">
        <f t="shared" si="11"/>
        <v>#DIV/0!</v>
      </c>
      <c r="AA69" s="40" t="e">
        <f t="shared" si="8"/>
        <v>#DIV/0!</v>
      </c>
    </row>
    <row r="70" spans="1:27" ht="15.75">
      <c r="A70" s="29" t="s">
        <v>71</v>
      </c>
      <c r="B70" s="30">
        <v>3081</v>
      </c>
      <c r="C70" s="30">
        <v>2546</v>
      </c>
      <c r="D70" s="30">
        <f>VLOOKUP(A70,'2017'!$A$5:$I$92,6,0)</f>
        <v>1878</v>
      </c>
      <c r="E70" s="46">
        <f t="shared" si="0"/>
        <v>1.3556975505857296</v>
      </c>
      <c r="F70" s="30">
        <v>506</v>
      </c>
      <c r="G70" s="30">
        <f>VLOOKUP(A70,'2017'!$A$5:$I$92,7,0)</f>
        <v>330</v>
      </c>
      <c r="H70" s="46">
        <f t="shared" si="1"/>
        <v>1.5333333333333334</v>
      </c>
      <c r="I70" s="30">
        <v>29</v>
      </c>
      <c r="J70" s="30">
        <f>VLOOKUP(A70,'2017'!$A$5:$H$92,8,0)</f>
        <v>39</v>
      </c>
      <c r="K70" s="46">
        <f t="shared" si="2"/>
        <v>0.74358974358974361</v>
      </c>
      <c r="L70" s="12"/>
      <c r="M70" s="29" t="s">
        <v>71</v>
      </c>
      <c r="N70" s="30">
        <v>54838</v>
      </c>
      <c r="O70" s="30">
        <v>32177</v>
      </c>
      <c r="P70" s="30">
        <v>18910</v>
      </c>
      <c r="Q70" s="30">
        <v>3751</v>
      </c>
      <c r="R70" s="35"/>
      <c r="S70" s="12">
        <f>VLOOKUP(M70,'2017'!$K$5:$V$92,10,0)</f>
        <v>16095.846645367412</v>
      </c>
      <c r="T70" s="12">
        <f t="shared" si="9"/>
        <v>12638.256087981146</v>
      </c>
      <c r="U70" s="40">
        <f t="shared" si="4"/>
        <v>0.78518740681581956</v>
      </c>
      <c r="V70" s="12">
        <f>VLOOKUP(M70,'2017'!$K$5:$V$92,11,0)</f>
        <v>63596.969696969696</v>
      </c>
      <c r="W70" s="12">
        <f t="shared" si="10"/>
        <v>37371.54150197628</v>
      </c>
      <c r="X70" s="40">
        <f t="shared" si="6"/>
        <v>0.58763085222529055</v>
      </c>
      <c r="Y70" s="12">
        <f>VLOOKUP(M70,'2017'!$K$5:$V$92,12,0)</f>
        <v>142820.51282051281</v>
      </c>
      <c r="Z70" s="12">
        <f t="shared" si="11"/>
        <v>129344.82758620688</v>
      </c>
      <c r="AA70" s="40">
        <f t="shared" si="8"/>
        <v>0.90564601002909673</v>
      </c>
    </row>
    <row r="71" spans="1:27" ht="15.75">
      <c r="A71" s="29" t="s">
        <v>72</v>
      </c>
      <c r="B71" s="30">
        <v>966</v>
      </c>
      <c r="C71" s="30">
        <v>829</v>
      </c>
      <c r="D71" s="30">
        <f>VLOOKUP(A71,'2017'!$A$5:$I$92,6,0)</f>
        <v>716</v>
      </c>
      <c r="E71" s="46">
        <f t="shared" si="0"/>
        <v>1.1578212290502794</v>
      </c>
      <c r="F71" s="30">
        <v>131</v>
      </c>
      <c r="G71" s="30">
        <f>VLOOKUP(A71,'2017'!$A$5:$I$92,7,0)</f>
        <v>130</v>
      </c>
      <c r="H71" s="46">
        <f t="shared" si="1"/>
        <v>1.0076923076923077</v>
      </c>
      <c r="I71" s="30">
        <v>6</v>
      </c>
      <c r="J71" s="30">
        <f>VLOOKUP(A71,'2017'!$A$5:$H$92,8,0)</f>
        <v>8</v>
      </c>
      <c r="K71" s="46">
        <f t="shared" si="2"/>
        <v>0.75</v>
      </c>
      <c r="L71" s="12"/>
      <c r="M71" s="29" t="s">
        <v>72</v>
      </c>
      <c r="N71" s="30">
        <v>17721</v>
      </c>
      <c r="O71" s="30">
        <v>11091</v>
      </c>
      <c r="P71" s="30">
        <v>5822</v>
      </c>
      <c r="Q71" s="30">
        <v>808</v>
      </c>
      <c r="R71" s="35"/>
      <c r="S71" s="12">
        <f>VLOOKUP(M71,'2017'!$K$5:$V$92,10,0)</f>
        <v>18405.027932960897</v>
      </c>
      <c r="T71" s="12">
        <f t="shared" si="9"/>
        <v>13378.769601930037</v>
      </c>
      <c r="U71" s="40">
        <f t="shared" si="4"/>
        <v>0.72690841060721689</v>
      </c>
      <c r="V71" s="12">
        <f>VLOOKUP(M71,'2017'!$K$5:$V$92,11,0)</f>
        <v>67523.076923076922</v>
      </c>
      <c r="W71" s="12">
        <f t="shared" si="10"/>
        <v>44442.748091603047</v>
      </c>
      <c r="X71" s="40">
        <f t="shared" si="6"/>
        <v>0.65818606196267904</v>
      </c>
      <c r="Y71" s="12">
        <f>VLOOKUP(M71,'2017'!$K$5:$V$92,12,0)</f>
        <v>90250</v>
      </c>
      <c r="Z71" s="12">
        <f t="shared" si="11"/>
        <v>134666.66666666666</v>
      </c>
      <c r="AA71" s="40">
        <f t="shared" si="8"/>
        <v>1.4921514312096029</v>
      </c>
    </row>
    <row r="72" spans="1:27" ht="15.75">
      <c r="A72" s="29" t="s">
        <v>73</v>
      </c>
      <c r="B72" s="30">
        <v>2071</v>
      </c>
      <c r="C72" s="30">
        <v>1793</v>
      </c>
      <c r="D72" s="30">
        <f>VLOOKUP(A72,'2017'!$A$5:$I$92,6,0)</f>
        <v>1751</v>
      </c>
      <c r="E72" s="46">
        <f t="shared" si="0"/>
        <v>1.0239862935465449</v>
      </c>
      <c r="F72" s="30">
        <v>260</v>
      </c>
      <c r="G72" s="30">
        <f>VLOOKUP(A72,'2017'!$A$5:$I$92,7,0)</f>
        <v>220</v>
      </c>
      <c r="H72" s="46">
        <f t="shared" si="1"/>
        <v>1.1818181818181819</v>
      </c>
      <c r="I72" s="30">
        <v>18</v>
      </c>
      <c r="J72" s="30">
        <f>VLOOKUP(A72,'2017'!$A$5:$H$92,8,0)</f>
        <v>21</v>
      </c>
      <c r="K72" s="46">
        <f t="shared" si="2"/>
        <v>0.8571428571428571</v>
      </c>
      <c r="L72" s="12"/>
      <c r="M72" s="29" t="s">
        <v>73</v>
      </c>
      <c r="N72" s="30">
        <v>47447</v>
      </c>
      <c r="O72" s="30">
        <v>29057</v>
      </c>
      <c r="P72" s="30">
        <v>15626</v>
      </c>
      <c r="Q72" s="30">
        <v>2764</v>
      </c>
      <c r="R72" s="35"/>
      <c r="S72" s="12">
        <f>VLOOKUP(M72,'2017'!$K$5:$V$92,10,0)</f>
        <v>20175.328383780699</v>
      </c>
      <c r="T72" s="12">
        <f t="shared" si="9"/>
        <v>16205.800334634692</v>
      </c>
      <c r="U72" s="40">
        <f t="shared" si="4"/>
        <v>0.80324840450492097</v>
      </c>
      <c r="V72" s="12">
        <f>VLOOKUP(M72,'2017'!$K$5:$V$92,11,0)</f>
        <v>86186.363636363632</v>
      </c>
      <c r="W72" s="12">
        <f t="shared" si="10"/>
        <v>60100</v>
      </c>
      <c r="X72" s="40">
        <f t="shared" si="6"/>
        <v>0.69732609039607618</v>
      </c>
      <c r="Y72" s="12">
        <f>VLOOKUP(M72,'2017'!$K$5:$V$92,12,0)</f>
        <v>174380.95238095237</v>
      </c>
      <c r="Z72" s="12">
        <f t="shared" si="11"/>
        <v>153555.55555555553</v>
      </c>
      <c r="AA72" s="40">
        <f t="shared" si="8"/>
        <v>0.88057527762606946</v>
      </c>
    </row>
    <row r="73" spans="1:27" ht="15.75">
      <c r="A73" s="29" t="s">
        <v>74</v>
      </c>
      <c r="B73" s="30">
        <v>1441</v>
      </c>
      <c r="C73" s="30">
        <v>1266</v>
      </c>
      <c r="D73" s="30">
        <f>VLOOKUP(A73,'2017'!$A$5:$I$92,6,0)</f>
        <v>1103</v>
      </c>
      <c r="E73" s="46">
        <f t="shared" ref="E73:E95" si="12">C73/D73</f>
        <v>1.1477787851314596</v>
      </c>
      <c r="F73" s="30">
        <v>163</v>
      </c>
      <c r="G73" s="30">
        <f>VLOOKUP(A73,'2017'!$A$5:$I$92,7,0)</f>
        <v>131</v>
      </c>
      <c r="H73" s="46">
        <f t="shared" ref="H73:H95" si="13">F73/G73</f>
        <v>1.2442748091603053</v>
      </c>
      <c r="I73" s="30">
        <v>12</v>
      </c>
      <c r="J73" s="30">
        <f>VLOOKUP(A73,'2017'!$A$5:$H$92,8,0)</f>
        <v>22</v>
      </c>
      <c r="K73" s="46">
        <f t="shared" ref="K73:K95" si="14">I73/J73</f>
        <v>0.54545454545454541</v>
      </c>
      <c r="L73" s="12"/>
      <c r="M73" s="29" t="s">
        <v>74</v>
      </c>
      <c r="N73" s="30">
        <v>31188</v>
      </c>
      <c r="O73" s="30">
        <v>22189</v>
      </c>
      <c r="P73" s="30">
        <v>7725</v>
      </c>
      <c r="Q73" s="30">
        <v>1274</v>
      </c>
      <c r="R73" s="35"/>
      <c r="S73" s="12">
        <f>VLOOKUP(M73,'2017'!$K$5:$V$92,10,0)</f>
        <v>23802.357207615594</v>
      </c>
      <c r="T73" s="12">
        <f t="shared" si="9"/>
        <v>17526.856240126381</v>
      </c>
      <c r="U73" s="40">
        <f t="shared" ref="U73:U95" si="15">T73/S73</f>
        <v>0.7363496013125389</v>
      </c>
      <c r="V73" s="12">
        <f>VLOOKUP(M73,'2017'!$K$5:$V$92,11,0)</f>
        <v>74618.32061068702</v>
      </c>
      <c r="W73" s="12">
        <f t="shared" si="10"/>
        <v>47392.638036809811</v>
      </c>
      <c r="X73" s="40">
        <f t="shared" ref="X73:X95" si="16">W73/V73</f>
        <v>0.63513407496901131</v>
      </c>
      <c r="Y73" s="12">
        <f>VLOOKUP(M73,'2017'!$K$5:$V$92,12,0)</f>
        <v>171454.54545454547</v>
      </c>
      <c r="Z73" s="12">
        <f t="shared" si="11"/>
        <v>106166.66666666667</v>
      </c>
      <c r="AA73" s="40">
        <f t="shared" ref="AA73:AA95" si="17">Z73/Y73</f>
        <v>0.61921173559561682</v>
      </c>
    </row>
    <row r="74" spans="1:27" ht="15.75">
      <c r="A74" s="29" t="s">
        <v>75</v>
      </c>
      <c r="B74" s="30">
        <v>551</v>
      </c>
      <c r="C74" s="30">
        <v>494</v>
      </c>
      <c r="D74" s="30">
        <f>VLOOKUP(A74,'2017'!$A$5:$I$92,6,0)</f>
        <v>354</v>
      </c>
      <c r="E74" s="46">
        <f t="shared" si="12"/>
        <v>1.3954802259887005</v>
      </c>
      <c r="F74" s="30">
        <v>55</v>
      </c>
      <c r="G74" s="30">
        <f>VLOOKUP(A74,'2017'!$A$5:$I$92,7,0)</f>
        <v>29</v>
      </c>
      <c r="H74" s="46">
        <f t="shared" si="13"/>
        <v>1.896551724137931</v>
      </c>
      <c r="I74" s="30">
        <v>2</v>
      </c>
      <c r="J74" s="30">
        <f>VLOOKUP(A74,'2017'!$A$5:$H$92,8,0)</f>
        <v>0</v>
      </c>
      <c r="K74" s="46" t="e">
        <f t="shared" si="14"/>
        <v>#DIV/0!</v>
      </c>
      <c r="L74" s="12"/>
      <c r="M74" s="29" t="s">
        <v>75</v>
      </c>
      <c r="N74" s="30">
        <v>6944</v>
      </c>
      <c r="O74" s="30">
        <v>5000</v>
      </c>
      <c r="P74" s="30">
        <v>1687</v>
      </c>
      <c r="Q74" s="30">
        <v>257</v>
      </c>
      <c r="R74" s="35"/>
      <c r="S74" s="12">
        <f>VLOOKUP(M74,'2017'!$K$5:$V$92,10,0)</f>
        <v>14387.005649717514</v>
      </c>
      <c r="T74" s="12">
        <f t="shared" si="9"/>
        <v>10121.457489878543</v>
      </c>
      <c r="U74" s="40">
        <f t="shared" si="15"/>
        <v>0.70351383298979075</v>
      </c>
      <c r="V74" s="12">
        <f>VLOOKUP(M74,'2017'!$K$5:$V$92,11,0)</f>
        <v>43172.413793103442</v>
      </c>
      <c r="W74" s="12">
        <f t="shared" si="10"/>
        <v>30672.727272727272</v>
      </c>
      <c r="X74" s="40">
        <f t="shared" si="16"/>
        <v>0.71047051989544008</v>
      </c>
      <c r="Y74" s="12" t="e">
        <f>VLOOKUP(M74,'2017'!$K$5:$V$92,12,0)</f>
        <v>#DIV/0!</v>
      </c>
      <c r="Z74" s="12">
        <f t="shared" si="11"/>
        <v>128500</v>
      </c>
      <c r="AA74" s="40" t="e">
        <f t="shared" si="17"/>
        <v>#DIV/0!</v>
      </c>
    </row>
    <row r="75" spans="1:27" ht="15.75">
      <c r="A75" s="29" t="s">
        <v>76</v>
      </c>
      <c r="B75" s="30">
        <v>35</v>
      </c>
      <c r="C75" s="30">
        <v>33</v>
      </c>
      <c r="D75" s="30">
        <f>VLOOKUP(A75,'2017'!$A$5:$I$92,6,0)</f>
        <v>25</v>
      </c>
      <c r="E75" s="46">
        <f t="shared" si="12"/>
        <v>1.32</v>
      </c>
      <c r="F75" s="30">
        <v>1</v>
      </c>
      <c r="G75" s="30">
        <f>VLOOKUP(A75,'2017'!$A$5:$I$92,7,0)</f>
        <v>3</v>
      </c>
      <c r="H75" s="46">
        <f t="shared" si="13"/>
        <v>0.33333333333333331</v>
      </c>
      <c r="I75" s="30">
        <v>1</v>
      </c>
      <c r="J75" s="30">
        <f>VLOOKUP(A75,'2017'!$A$5:$H$92,8,0)</f>
        <v>1</v>
      </c>
      <c r="K75" s="46">
        <f t="shared" si="14"/>
        <v>1</v>
      </c>
      <c r="L75" s="12"/>
      <c r="M75" s="29" t="s">
        <v>76</v>
      </c>
      <c r="N75" s="30">
        <v>580</v>
      </c>
      <c r="O75" s="30">
        <v>335</v>
      </c>
      <c r="P75" s="30">
        <v>17</v>
      </c>
      <c r="Q75" s="30">
        <v>228</v>
      </c>
      <c r="R75" s="35"/>
      <c r="S75" s="12">
        <f>VLOOKUP(M75,'2017'!$K$5:$V$92,10,0)</f>
        <v>22320</v>
      </c>
      <c r="T75" s="12">
        <f t="shared" ref="T75:T95" si="18">O75/C75*1000</f>
        <v>10151.515151515152</v>
      </c>
      <c r="U75" s="40">
        <f t="shared" si="15"/>
        <v>0.45481698707505164</v>
      </c>
      <c r="V75" s="12">
        <f>VLOOKUP(M75,'2017'!$K$5:$V$92,11,0)</f>
        <v>88666.666666666672</v>
      </c>
      <c r="W75" s="12">
        <f t="shared" ref="W75:W95" si="19">P75/F75*1000</f>
        <v>17000</v>
      </c>
      <c r="X75" s="40">
        <f t="shared" si="16"/>
        <v>0.19172932330827067</v>
      </c>
      <c r="Y75" s="12">
        <f>VLOOKUP(M75,'2017'!$K$5:$V$92,12,0)</f>
        <v>38000</v>
      </c>
      <c r="Z75" s="12">
        <f t="shared" ref="Z75:Z95" si="20">Q75/I75*1000</f>
        <v>228000</v>
      </c>
      <c r="AA75" s="40">
        <f t="shared" si="17"/>
        <v>6</v>
      </c>
    </row>
    <row r="76" spans="1:27" ht="15.75">
      <c r="A76" s="29" t="s">
        <v>78</v>
      </c>
      <c r="B76" s="30">
        <v>30</v>
      </c>
      <c r="C76" s="30">
        <v>27</v>
      </c>
      <c r="D76" s="30">
        <f>VLOOKUP(A76,'2017'!$A$5:$I$92,6,0)</f>
        <v>21</v>
      </c>
      <c r="E76" s="46">
        <f t="shared" si="12"/>
        <v>1.2857142857142858</v>
      </c>
      <c r="F76" s="30">
        <v>3</v>
      </c>
      <c r="G76" s="30">
        <f>VLOOKUP(A76,'2017'!$A$5:$I$92,7,0)</f>
        <v>1</v>
      </c>
      <c r="H76" s="46">
        <f t="shared" si="13"/>
        <v>3</v>
      </c>
      <c r="I76" s="30">
        <v>0</v>
      </c>
      <c r="J76" s="30">
        <f>VLOOKUP(A76,'2017'!$A$5:$H$92,8,0)</f>
        <v>1</v>
      </c>
      <c r="K76" s="46">
        <f t="shared" si="14"/>
        <v>0</v>
      </c>
      <c r="L76" s="12"/>
      <c r="M76" s="29" t="s">
        <v>78</v>
      </c>
      <c r="N76" s="30">
        <v>460</v>
      </c>
      <c r="O76" s="30">
        <v>258</v>
      </c>
      <c r="P76" s="30">
        <v>202</v>
      </c>
      <c r="Q76" s="30">
        <v>0</v>
      </c>
      <c r="R76" s="35"/>
      <c r="S76" s="12">
        <f>VLOOKUP(M76,'2017'!$K$5:$V$92,10,0)</f>
        <v>15523.809523809523</v>
      </c>
      <c r="T76" s="12">
        <f t="shared" si="18"/>
        <v>9555.5555555555547</v>
      </c>
      <c r="U76" s="40">
        <f t="shared" si="15"/>
        <v>0.61554192229038851</v>
      </c>
      <c r="V76" s="12">
        <f>VLOOKUP(M76,'2017'!$K$5:$V$92,11,0)</f>
        <v>50000</v>
      </c>
      <c r="W76" s="12">
        <f t="shared" si="19"/>
        <v>67333.333333333328</v>
      </c>
      <c r="X76" s="40">
        <f t="shared" si="16"/>
        <v>1.3466666666666667</v>
      </c>
      <c r="Y76" s="12">
        <f>VLOOKUP(M76,'2017'!$K$5:$V$92,12,0)</f>
        <v>154000</v>
      </c>
      <c r="Z76" s="12" t="e">
        <f t="shared" si="20"/>
        <v>#DIV/0!</v>
      </c>
      <c r="AA76" s="40" t="e">
        <f t="shared" si="17"/>
        <v>#DIV/0!</v>
      </c>
    </row>
    <row r="77" spans="1:27" ht="15.75">
      <c r="A77" s="29" t="s">
        <v>79</v>
      </c>
      <c r="B77" s="30">
        <v>169</v>
      </c>
      <c r="C77" s="30">
        <v>126</v>
      </c>
      <c r="D77" s="30">
        <f>VLOOKUP(A77,'2017'!$A$5:$I$92,6,0)</f>
        <v>134</v>
      </c>
      <c r="E77" s="46">
        <f t="shared" si="12"/>
        <v>0.94029850746268662</v>
      </c>
      <c r="F77" s="30">
        <v>42</v>
      </c>
      <c r="G77" s="30">
        <f>VLOOKUP(A77,'2017'!$A$5:$I$92,7,0)</f>
        <v>26</v>
      </c>
      <c r="H77" s="46">
        <f t="shared" si="13"/>
        <v>1.6153846153846154</v>
      </c>
      <c r="I77" s="30">
        <v>1</v>
      </c>
      <c r="J77" s="30">
        <f>VLOOKUP(A77,'2017'!$A$5:$H$92,8,0)</f>
        <v>4</v>
      </c>
      <c r="K77" s="46">
        <f t="shared" si="14"/>
        <v>0.25</v>
      </c>
      <c r="L77" s="12"/>
      <c r="M77" s="29" t="s">
        <v>79</v>
      </c>
      <c r="N77" s="30">
        <v>4398</v>
      </c>
      <c r="O77" s="30">
        <v>2082</v>
      </c>
      <c r="P77" s="30">
        <v>2133</v>
      </c>
      <c r="Q77" s="30">
        <v>183</v>
      </c>
      <c r="R77" s="35"/>
      <c r="S77" s="12">
        <f>VLOOKUP(M77,'2017'!$K$5:$V$92,10,0)</f>
        <v>18679.104477611942</v>
      </c>
      <c r="T77" s="12">
        <f t="shared" si="18"/>
        <v>16523.809523809527</v>
      </c>
      <c r="U77" s="40">
        <f t="shared" si="15"/>
        <v>0.88461465289271934</v>
      </c>
      <c r="V77" s="12">
        <f>VLOOKUP(M77,'2017'!$K$5:$V$92,11,0)</f>
        <v>63923.076923076922</v>
      </c>
      <c r="W77" s="12">
        <f t="shared" si="19"/>
        <v>50785.714285714283</v>
      </c>
      <c r="X77" s="40">
        <f t="shared" si="16"/>
        <v>0.79448169159360493</v>
      </c>
      <c r="Y77" s="12">
        <f>VLOOKUP(M77,'2017'!$K$5:$V$92,12,0)</f>
        <v>98750</v>
      </c>
      <c r="Z77" s="12">
        <f t="shared" si="20"/>
        <v>183000</v>
      </c>
      <c r="AA77" s="40">
        <f t="shared" si="17"/>
        <v>1.8531645569620254</v>
      </c>
    </row>
    <row r="78" spans="1:27" ht="15.75">
      <c r="A78" s="29" t="s">
        <v>80</v>
      </c>
      <c r="B78" s="30">
        <v>726</v>
      </c>
      <c r="C78" s="30">
        <v>592</v>
      </c>
      <c r="D78" s="30">
        <f>VLOOKUP(A78,'2017'!$A$5:$I$92,6,0)</f>
        <v>549</v>
      </c>
      <c r="E78" s="46">
        <f t="shared" si="12"/>
        <v>1.0783242258652095</v>
      </c>
      <c r="F78" s="30">
        <v>125</v>
      </c>
      <c r="G78" s="30">
        <f>VLOOKUP(A78,'2017'!$A$5:$I$92,7,0)</f>
        <v>88</v>
      </c>
      <c r="H78" s="46">
        <f t="shared" si="13"/>
        <v>1.4204545454545454</v>
      </c>
      <c r="I78" s="30">
        <v>9</v>
      </c>
      <c r="J78" s="30">
        <f>VLOOKUP(A78,'2017'!$A$5:$H$92,8,0)</f>
        <v>8</v>
      </c>
      <c r="K78" s="46">
        <f t="shared" si="14"/>
        <v>1.125</v>
      </c>
      <c r="L78" s="12"/>
      <c r="M78" s="29" t="s">
        <v>80</v>
      </c>
      <c r="N78" s="30">
        <v>18039</v>
      </c>
      <c r="O78" s="30">
        <v>10438</v>
      </c>
      <c r="P78" s="30">
        <v>6137</v>
      </c>
      <c r="Q78" s="30">
        <v>1464</v>
      </c>
      <c r="R78" s="35"/>
      <c r="S78" s="12">
        <f>VLOOKUP(M78,'2017'!$K$5:$V$92,10,0)</f>
        <v>20387.978142076503</v>
      </c>
      <c r="T78" s="12">
        <f t="shared" si="18"/>
        <v>17631.756756756757</v>
      </c>
      <c r="U78" s="40">
        <f t="shared" si="15"/>
        <v>0.8648114410309532</v>
      </c>
      <c r="V78" s="12">
        <f>VLOOKUP(M78,'2017'!$K$5:$V$92,11,0)</f>
        <v>70340.909090909088</v>
      </c>
      <c r="W78" s="12">
        <f t="shared" si="19"/>
        <v>49096</v>
      </c>
      <c r="X78" s="40">
        <f t="shared" si="16"/>
        <v>0.69797221324717285</v>
      </c>
      <c r="Y78" s="12">
        <f>VLOOKUP(M78,'2017'!$K$5:$V$92,12,0)</f>
        <v>137875</v>
      </c>
      <c r="Z78" s="12">
        <f t="shared" si="20"/>
        <v>162666.66666666666</v>
      </c>
      <c r="AA78" s="40">
        <f t="shared" si="17"/>
        <v>1.1798126322151707</v>
      </c>
    </row>
    <row r="79" spans="1:27" ht="15.75">
      <c r="A79" s="29" t="s">
        <v>81</v>
      </c>
      <c r="B79" s="30">
        <v>1935</v>
      </c>
      <c r="C79" s="30">
        <v>1546</v>
      </c>
      <c r="D79" s="30">
        <f>VLOOKUP(A79,'2017'!$A$5:$I$92,6,0)</f>
        <v>1302</v>
      </c>
      <c r="E79" s="46">
        <f t="shared" si="12"/>
        <v>1.1874039938556067</v>
      </c>
      <c r="F79" s="30">
        <v>359</v>
      </c>
      <c r="G79" s="30">
        <f>VLOOKUP(A79,'2017'!$A$5:$I$92,7,0)</f>
        <v>219</v>
      </c>
      <c r="H79" s="46">
        <f t="shared" si="13"/>
        <v>1.639269406392694</v>
      </c>
      <c r="I79" s="30">
        <v>30</v>
      </c>
      <c r="J79" s="30">
        <f>VLOOKUP(A79,'2017'!$A$5:$H$92,8,0)</f>
        <v>20</v>
      </c>
      <c r="K79" s="46">
        <f t="shared" si="14"/>
        <v>1.5</v>
      </c>
      <c r="L79" s="12"/>
      <c r="M79" s="29" t="s">
        <v>81</v>
      </c>
      <c r="N79" s="30">
        <v>40876</v>
      </c>
      <c r="O79" s="30">
        <v>21570</v>
      </c>
      <c r="P79" s="30">
        <v>15765</v>
      </c>
      <c r="Q79" s="30">
        <v>3541</v>
      </c>
      <c r="R79" s="35"/>
      <c r="S79" s="12">
        <f>VLOOKUP(M79,'2017'!$K$5:$V$92,10,0)</f>
        <v>16008.448540706606</v>
      </c>
      <c r="T79" s="12">
        <f t="shared" si="18"/>
        <v>13952.134540750323</v>
      </c>
      <c r="U79" s="40">
        <f t="shared" si="15"/>
        <v>0.87154820189305382</v>
      </c>
      <c r="V79" s="12">
        <f>VLOOKUP(M79,'2017'!$K$5:$V$92,11,0)</f>
        <v>61844.748858447485</v>
      </c>
      <c r="W79" s="12">
        <f t="shared" si="19"/>
        <v>43913.649025069637</v>
      </c>
      <c r="X79" s="40">
        <f t="shared" si="16"/>
        <v>0.71006269466112304</v>
      </c>
      <c r="Y79" s="12">
        <f>VLOOKUP(M79,'2017'!$K$5:$V$92,12,0)</f>
        <v>127300</v>
      </c>
      <c r="Z79" s="12">
        <f t="shared" si="20"/>
        <v>118033.33333333333</v>
      </c>
      <c r="AA79" s="40">
        <f t="shared" si="17"/>
        <v>0.92720607488871432</v>
      </c>
    </row>
    <row r="80" spans="1:27" ht="15.75">
      <c r="A80" s="29" t="s">
        <v>82</v>
      </c>
      <c r="B80" s="30">
        <v>1370</v>
      </c>
      <c r="C80" s="30">
        <v>1146</v>
      </c>
      <c r="D80" s="30">
        <f>VLOOKUP(A80,'2017'!$A$5:$I$92,6,0)</f>
        <v>1193</v>
      </c>
      <c r="E80" s="46">
        <f t="shared" si="12"/>
        <v>0.9606035205364627</v>
      </c>
      <c r="F80" s="30">
        <v>208</v>
      </c>
      <c r="G80" s="30">
        <f>VLOOKUP(A80,'2017'!$A$5:$I$92,7,0)</f>
        <v>140</v>
      </c>
      <c r="H80" s="46">
        <f t="shared" si="13"/>
        <v>1.4857142857142858</v>
      </c>
      <c r="I80" s="30">
        <v>16</v>
      </c>
      <c r="J80" s="30">
        <f>VLOOKUP(A80,'2017'!$A$5:$H$92,8,0)</f>
        <v>22</v>
      </c>
      <c r="K80" s="46">
        <f t="shared" si="14"/>
        <v>0.72727272727272729</v>
      </c>
      <c r="L80" s="12"/>
      <c r="M80" s="29" t="s">
        <v>82</v>
      </c>
      <c r="N80" s="30">
        <v>26707</v>
      </c>
      <c r="O80" s="30">
        <v>16721</v>
      </c>
      <c r="P80" s="30">
        <v>7689</v>
      </c>
      <c r="Q80" s="30">
        <v>2297</v>
      </c>
      <c r="R80" s="35"/>
      <c r="S80" s="12">
        <f>VLOOKUP(M80,'2017'!$K$5:$V$92,10,0)</f>
        <v>17621.123218776196</v>
      </c>
      <c r="T80" s="12">
        <f t="shared" si="18"/>
        <v>14590.750436300175</v>
      </c>
      <c r="U80" s="40">
        <f t="shared" si="15"/>
        <v>0.82802612836581235</v>
      </c>
      <c r="V80" s="12">
        <f>VLOOKUP(M80,'2017'!$K$5:$V$92,11,0)</f>
        <v>58442.857142857145</v>
      </c>
      <c r="W80" s="12">
        <f t="shared" si="19"/>
        <v>36966.346153846156</v>
      </c>
      <c r="X80" s="40">
        <f t="shared" si="16"/>
        <v>0.63252120038358128</v>
      </c>
      <c r="Y80" s="12">
        <f>VLOOKUP(M80,'2017'!$K$5:$V$92,12,0)</f>
        <v>114090.90909090909</v>
      </c>
      <c r="Z80" s="12">
        <f t="shared" si="20"/>
        <v>143562.5</v>
      </c>
      <c r="AA80" s="40">
        <f t="shared" si="17"/>
        <v>1.2583167330677292</v>
      </c>
    </row>
    <row r="81" spans="1:27" ht="15.75">
      <c r="A81" s="29" t="s">
        <v>83</v>
      </c>
      <c r="B81" s="30">
        <v>1027</v>
      </c>
      <c r="C81" s="30">
        <v>857</v>
      </c>
      <c r="D81" s="30">
        <f>VLOOKUP(A81,'2017'!$A$5:$I$92,6,0)</f>
        <v>759</v>
      </c>
      <c r="E81" s="46">
        <f t="shared" si="12"/>
        <v>1.1291172595520422</v>
      </c>
      <c r="F81" s="30">
        <v>153</v>
      </c>
      <c r="G81" s="30">
        <f>VLOOKUP(A81,'2017'!$A$5:$I$92,7,0)</f>
        <v>95</v>
      </c>
      <c r="H81" s="46">
        <f t="shared" si="13"/>
        <v>1.6105263157894736</v>
      </c>
      <c r="I81" s="30">
        <v>17</v>
      </c>
      <c r="J81" s="30">
        <f>VLOOKUP(A81,'2017'!$A$5:$H$92,8,0)</f>
        <v>11</v>
      </c>
      <c r="K81" s="46">
        <f t="shared" si="14"/>
        <v>1.5454545454545454</v>
      </c>
      <c r="L81" s="12"/>
      <c r="M81" s="29" t="s">
        <v>83</v>
      </c>
      <c r="N81" s="30">
        <v>26856</v>
      </c>
      <c r="O81" s="30">
        <v>15694</v>
      </c>
      <c r="P81" s="30">
        <v>7999</v>
      </c>
      <c r="Q81" s="30">
        <v>3163</v>
      </c>
      <c r="R81" s="35"/>
      <c r="S81" s="12">
        <f>VLOOKUP(M81,'2017'!$K$5:$V$92,10,0)</f>
        <v>22249.011857707512</v>
      </c>
      <c r="T81" s="12">
        <f t="shared" si="18"/>
        <v>18312.718786464411</v>
      </c>
      <c r="U81" s="40">
        <f t="shared" si="15"/>
        <v>0.82308009468386845</v>
      </c>
      <c r="V81" s="12">
        <f>VLOOKUP(M81,'2017'!$K$5:$V$92,11,0)</f>
        <v>83357.894736842092</v>
      </c>
      <c r="W81" s="12">
        <f t="shared" si="19"/>
        <v>52281.045751633988</v>
      </c>
      <c r="X81" s="40">
        <f t="shared" si="16"/>
        <v>0.62718769369935967</v>
      </c>
      <c r="Y81" s="12">
        <f>VLOOKUP(M81,'2017'!$K$5:$V$92,12,0)</f>
        <v>160636.36363636362</v>
      </c>
      <c r="Z81" s="12">
        <f t="shared" si="20"/>
        <v>186058.82352941178</v>
      </c>
      <c r="AA81" s="40">
        <f t="shared" si="17"/>
        <v>1.1582609274609676</v>
      </c>
    </row>
    <row r="82" spans="1:27" ht="15.75">
      <c r="A82" s="29" t="s">
        <v>84</v>
      </c>
      <c r="B82" s="30">
        <v>1629</v>
      </c>
      <c r="C82" s="30">
        <v>1317</v>
      </c>
      <c r="D82" s="30">
        <f>VLOOKUP(A82,'2017'!$A$5:$I$92,6,0)</f>
        <v>1190</v>
      </c>
      <c r="E82" s="46">
        <f t="shared" si="12"/>
        <v>1.1067226890756303</v>
      </c>
      <c r="F82" s="30">
        <v>291</v>
      </c>
      <c r="G82" s="30">
        <f>VLOOKUP(A82,'2017'!$A$5:$I$92,7,0)</f>
        <v>239</v>
      </c>
      <c r="H82" s="46">
        <f t="shared" si="13"/>
        <v>1.2175732217573221</v>
      </c>
      <c r="I82" s="30">
        <v>21</v>
      </c>
      <c r="J82" s="30">
        <f>VLOOKUP(A82,'2017'!$A$5:$H$92,8,0)</f>
        <v>25</v>
      </c>
      <c r="K82" s="46">
        <f t="shared" si="14"/>
        <v>0.84</v>
      </c>
      <c r="L82" s="12"/>
      <c r="M82" s="29" t="s">
        <v>84</v>
      </c>
      <c r="N82" s="30">
        <v>45567</v>
      </c>
      <c r="O82" s="30">
        <v>24996</v>
      </c>
      <c r="P82" s="30">
        <v>17633</v>
      </c>
      <c r="Q82" s="30">
        <v>2938</v>
      </c>
      <c r="R82" s="35"/>
      <c r="S82" s="12">
        <f>VLOOKUP(M82,'2017'!$K$5:$V$92,10,0)</f>
        <v>23117.647058823528</v>
      </c>
      <c r="T82" s="12">
        <f t="shared" si="18"/>
        <v>18979.498861047836</v>
      </c>
      <c r="U82" s="40">
        <f t="shared" si="15"/>
        <v>0.82099613393845605</v>
      </c>
      <c r="V82" s="12">
        <f>VLOOKUP(M82,'2017'!$K$5:$V$92,11,0)</f>
        <v>88757.322175732217</v>
      </c>
      <c r="W82" s="12">
        <f t="shared" si="19"/>
        <v>60594.501718213061</v>
      </c>
      <c r="X82" s="40">
        <f t="shared" si="16"/>
        <v>0.6826986239877868</v>
      </c>
      <c r="Y82" s="12">
        <f>VLOOKUP(M82,'2017'!$K$5:$V$92,12,0)</f>
        <v>189360</v>
      </c>
      <c r="Z82" s="12">
        <f t="shared" si="20"/>
        <v>139904.76190476189</v>
      </c>
      <c r="AA82" s="40">
        <f t="shared" si="17"/>
        <v>0.73882954111090993</v>
      </c>
    </row>
    <row r="83" spans="1:27" ht="15.75">
      <c r="A83" s="29" t="s">
        <v>85</v>
      </c>
      <c r="B83" s="30">
        <v>721</v>
      </c>
      <c r="C83" s="30">
        <v>619</v>
      </c>
      <c r="D83" s="30">
        <f>VLOOKUP(A83,'2017'!$A$5:$I$92,6,0)</f>
        <v>603</v>
      </c>
      <c r="E83" s="46">
        <f t="shared" si="12"/>
        <v>1.0265339966832505</v>
      </c>
      <c r="F83" s="30">
        <v>92</v>
      </c>
      <c r="G83" s="30">
        <f>VLOOKUP(A83,'2017'!$A$5:$I$92,7,0)</f>
        <v>106</v>
      </c>
      <c r="H83" s="46">
        <f t="shared" si="13"/>
        <v>0.86792452830188682</v>
      </c>
      <c r="I83" s="30">
        <v>10</v>
      </c>
      <c r="J83" s="30">
        <f>VLOOKUP(A83,'2017'!$A$5:$H$92,8,0)</f>
        <v>10</v>
      </c>
      <c r="K83" s="46">
        <f t="shared" si="14"/>
        <v>1</v>
      </c>
      <c r="L83" s="12"/>
      <c r="M83" s="29" t="s">
        <v>85</v>
      </c>
      <c r="N83" s="30">
        <v>13472</v>
      </c>
      <c r="O83" s="30">
        <v>8508</v>
      </c>
      <c r="P83" s="30">
        <v>4032</v>
      </c>
      <c r="Q83" s="30">
        <v>932</v>
      </c>
      <c r="R83" s="35"/>
      <c r="S83" s="12">
        <f>VLOOKUP(M83,'2017'!$K$5:$V$92,10,0)</f>
        <v>17789.386401326698</v>
      </c>
      <c r="T83" s="12">
        <f t="shared" si="18"/>
        <v>13744.749596122778</v>
      </c>
      <c r="U83" s="40">
        <f t="shared" si="15"/>
        <v>0.7726376439323237</v>
      </c>
      <c r="V83" s="12">
        <f>VLOOKUP(M83,'2017'!$K$5:$V$92,11,0)</f>
        <v>57933.962264150941</v>
      </c>
      <c r="W83" s="12">
        <f t="shared" si="19"/>
        <v>43826.086956521744</v>
      </c>
      <c r="X83" s="40">
        <f t="shared" si="16"/>
        <v>0.75648350714725698</v>
      </c>
      <c r="Y83" s="12">
        <f>VLOOKUP(M83,'2017'!$K$5:$V$92,12,0)</f>
        <v>130500</v>
      </c>
      <c r="Z83" s="12">
        <f t="shared" si="20"/>
        <v>93200</v>
      </c>
      <c r="AA83" s="40">
        <f t="shared" si="17"/>
        <v>0.71417624521072798</v>
      </c>
    </row>
    <row r="84" spans="1:27" ht="15.75">
      <c r="A84" s="29" t="s">
        <v>86</v>
      </c>
      <c r="B84" s="30">
        <v>472</v>
      </c>
      <c r="C84" s="30">
        <v>383</v>
      </c>
      <c r="D84" s="30">
        <f>VLOOKUP(A84,'2017'!$A$5:$I$92,6,0)</f>
        <v>325</v>
      </c>
      <c r="E84" s="46">
        <f t="shared" si="12"/>
        <v>1.1784615384615384</v>
      </c>
      <c r="F84" s="30">
        <v>78</v>
      </c>
      <c r="G84" s="30">
        <f>VLOOKUP(A84,'2017'!$A$5:$I$92,7,0)</f>
        <v>63</v>
      </c>
      <c r="H84" s="46">
        <f t="shared" si="13"/>
        <v>1.2380952380952381</v>
      </c>
      <c r="I84" s="30">
        <v>11</v>
      </c>
      <c r="J84" s="30">
        <f>VLOOKUP(A84,'2017'!$A$5:$H$92,8,0)</f>
        <v>13</v>
      </c>
      <c r="K84" s="46">
        <f t="shared" si="14"/>
        <v>0.84615384615384615</v>
      </c>
      <c r="L84" s="12"/>
      <c r="M84" s="29" t="s">
        <v>86</v>
      </c>
      <c r="N84" s="30">
        <v>10867</v>
      </c>
      <c r="O84" s="30">
        <v>5696</v>
      </c>
      <c r="P84" s="30">
        <v>4062</v>
      </c>
      <c r="Q84" s="30">
        <v>1109</v>
      </c>
      <c r="R84" s="35"/>
      <c r="S84" s="12">
        <f>VLOOKUP(M84,'2017'!$K$5:$V$92,10,0)</f>
        <v>14615.384615384615</v>
      </c>
      <c r="T84" s="12">
        <f t="shared" si="18"/>
        <v>14872.062663185377</v>
      </c>
      <c r="U84" s="40">
        <f t="shared" si="15"/>
        <v>1.0175621822179468</v>
      </c>
      <c r="V84" s="12">
        <f>VLOOKUP(M84,'2017'!$K$5:$V$92,11,0)</f>
        <v>51349.206349206346</v>
      </c>
      <c r="W84" s="12">
        <f t="shared" si="19"/>
        <v>52076.923076923078</v>
      </c>
      <c r="X84" s="40">
        <f t="shared" si="16"/>
        <v>1.0141719177267865</v>
      </c>
      <c r="Y84" s="12">
        <f>VLOOKUP(M84,'2017'!$K$5:$V$92,12,0)</f>
        <v>126923.07692307692</v>
      </c>
      <c r="Z84" s="12">
        <f t="shared" si="20"/>
        <v>100818.18181818181</v>
      </c>
      <c r="AA84" s="40">
        <f t="shared" si="17"/>
        <v>0.79432506887052334</v>
      </c>
    </row>
    <row r="85" spans="1:27" ht="15.75">
      <c r="A85" s="29" t="s">
        <v>77</v>
      </c>
      <c r="B85" s="30">
        <v>174</v>
      </c>
      <c r="C85" s="30">
        <v>152</v>
      </c>
      <c r="D85" s="30">
        <f>VLOOKUP(A85,'2017'!$A$5:$I$92,6,0)</f>
        <v>132</v>
      </c>
      <c r="E85" s="46">
        <f t="shared" si="12"/>
        <v>1.1515151515151516</v>
      </c>
      <c r="F85" s="30">
        <v>22</v>
      </c>
      <c r="G85" s="30">
        <f>VLOOKUP(A85,'2017'!$A$5:$I$92,7,0)</f>
        <v>17</v>
      </c>
      <c r="H85" s="46">
        <f t="shared" si="13"/>
        <v>1.2941176470588236</v>
      </c>
      <c r="I85" s="30">
        <v>0</v>
      </c>
      <c r="J85" s="30">
        <f>VLOOKUP(A85,'2017'!$A$5:$H$92,8,0)</f>
        <v>0</v>
      </c>
      <c r="K85" s="46" t="e">
        <f t="shared" si="14"/>
        <v>#DIV/0!</v>
      </c>
      <c r="L85" s="12"/>
      <c r="M85" s="29" t="s">
        <v>77</v>
      </c>
      <c r="N85" s="30">
        <v>2969</v>
      </c>
      <c r="O85" s="30">
        <v>2113</v>
      </c>
      <c r="P85" s="30">
        <v>856</v>
      </c>
      <c r="Q85" s="30">
        <v>0</v>
      </c>
      <c r="R85" s="35"/>
      <c r="S85" s="12">
        <f>VLOOKUP(M85,'2017'!$K$5:$V$92,10,0)</f>
        <v>15106.060606060606</v>
      </c>
      <c r="T85" s="12">
        <f t="shared" si="18"/>
        <v>13901.315789473685</v>
      </c>
      <c r="U85" s="40">
        <f t="shared" si="15"/>
        <v>0.9202475848598427</v>
      </c>
      <c r="V85" s="12">
        <f>VLOOKUP(M85,'2017'!$K$5:$V$92,11,0)</f>
        <v>45352.941176470587</v>
      </c>
      <c r="W85" s="12">
        <f t="shared" si="19"/>
        <v>38909.090909090904</v>
      </c>
      <c r="X85" s="40">
        <f t="shared" si="16"/>
        <v>0.85791769838462439</v>
      </c>
      <c r="Y85" s="12" t="e">
        <f>VLOOKUP(M85,'2017'!$K$5:$V$92,12,0)</f>
        <v>#DIV/0!</v>
      </c>
      <c r="Z85" s="12" t="e">
        <f t="shared" si="20"/>
        <v>#DIV/0!</v>
      </c>
      <c r="AA85" s="40" t="e">
        <f t="shared" si="17"/>
        <v>#DIV/0!</v>
      </c>
    </row>
    <row r="86" spans="1:27" ht="15.75">
      <c r="A86" s="29" t="s">
        <v>89</v>
      </c>
      <c r="B86" s="30">
        <v>275</v>
      </c>
      <c r="C86" s="30">
        <v>248</v>
      </c>
      <c r="D86" s="30">
        <f>VLOOKUP(A86,'2017'!$A$5:$I$92,6,0)</f>
        <v>250</v>
      </c>
      <c r="E86" s="46">
        <f t="shared" si="12"/>
        <v>0.99199999999999999</v>
      </c>
      <c r="F86" s="30">
        <v>26</v>
      </c>
      <c r="G86" s="30">
        <f>VLOOKUP(A86,'2017'!$A$5:$I$92,7,0)</f>
        <v>23</v>
      </c>
      <c r="H86" s="46">
        <f t="shared" si="13"/>
        <v>1.1304347826086956</v>
      </c>
      <c r="I86" s="30">
        <v>1</v>
      </c>
      <c r="J86" s="30">
        <f>VLOOKUP(A86,'2017'!$A$5:$H$92,8,0)</f>
        <v>4</v>
      </c>
      <c r="K86" s="46">
        <f t="shared" si="14"/>
        <v>0.25</v>
      </c>
      <c r="L86" s="12"/>
      <c r="M86" s="29" t="s">
        <v>89</v>
      </c>
      <c r="N86" s="30">
        <v>3182</v>
      </c>
      <c r="O86" s="30">
        <v>2402</v>
      </c>
      <c r="P86" s="30">
        <v>701</v>
      </c>
      <c r="Q86" s="30">
        <v>79</v>
      </c>
      <c r="R86" s="35"/>
      <c r="S86" s="12">
        <f>VLOOKUP(M86,'2017'!$K$5:$V$92,10,0)</f>
        <v>12932</v>
      </c>
      <c r="T86" s="12">
        <f t="shared" si="18"/>
        <v>9685.4838709677424</v>
      </c>
      <c r="U86" s="40">
        <f t="shared" si="15"/>
        <v>0.74895483072747782</v>
      </c>
      <c r="V86" s="12">
        <f>VLOOKUP(M86,'2017'!$K$5:$V$92,11,0)</f>
        <v>39739.130434782608</v>
      </c>
      <c r="W86" s="12">
        <f t="shared" si="19"/>
        <v>26961.538461538461</v>
      </c>
      <c r="X86" s="40">
        <f t="shared" si="16"/>
        <v>0.67846322167985185</v>
      </c>
      <c r="Y86" s="12">
        <f>VLOOKUP(M86,'2017'!$K$5:$V$92,12,0)</f>
        <v>80500</v>
      </c>
      <c r="Z86" s="12">
        <f t="shared" si="20"/>
        <v>79000</v>
      </c>
      <c r="AA86" s="40">
        <f t="shared" si="17"/>
        <v>0.98136645962732916</v>
      </c>
    </row>
    <row r="87" spans="1:27" ht="15.75">
      <c r="A87" s="29" t="s">
        <v>90</v>
      </c>
      <c r="B87" s="30">
        <v>1406</v>
      </c>
      <c r="C87" s="30">
        <v>1212</v>
      </c>
      <c r="D87" s="30">
        <f>VLOOKUP(A87,'2017'!$A$5:$I$92,6,0)</f>
        <v>1375</v>
      </c>
      <c r="E87" s="46">
        <f t="shared" si="12"/>
        <v>0.88145454545454549</v>
      </c>
      <c r="F87" s="30">
        <v>178</v>
      </c>
      <c r="G87" s="30">
        <f>VLOOKUP(A87,'2017'!$A$5:$I$92,7,0)</f>
        <v>138</v>
      </c>
      <c r="H87" s="46">
        <f t="shared" si="13"/>
        <v>1.2898550724637681</v>
      </c>
      <c r="I87" s="30">
        <v>16</v>
      </c>
      <c r="J87" s="30">
        <f>VLOOKUP(A87,'2017'!$A$5:$H$92,8,0)</f>
        <v>22</v>
      </c>
      <c r="K87" s="46">
        <f t="shared" si="14"/>
        <v>0.72727272727272729</v>
      </c>
      <c r="L87" s="12"/>
      <c r="M87" s="29" t="s">
        <v>90</v>
      </c>
      <c r="N87" s="30">
        <v>49971</v>
      </c>
      <c r="O87" s="30">
        <v>34040</v>
      </c>
      <c r="P87" s="30">
        <v>12587</v>
      </c>
      <c r="Q87" s="30">
        <v>3344</v>
      </c>
      <c r="R87" s="35"/>
      <c r="S87" s="12">
        <f>VLOOKUP(M87,'2017'!$K$5:$V$92,10,0)</f>
        <v>30325.090909090912</v>
      </c>
      <c r="T87" s="12">
        <f t="shared" si="18"/>
        <v>28085.808580858084</v>
      </c>
      <c r="U87" s="40">
        <f t="shared" si="15"/>
        <v>0.9261574405515951</v>
      </c>
      <c r="V87" s="12">
        <f>VLOOKUP(M87,'2017'!$K$5:$V$92,11,0)</f>
        <v>93869.565217391297</v>
      </c>
      <c r="W87" s="12">
        <f t="shared" si="19"/>
        <v>70713.483146067418</v>
      </c>
      <c r="X87" s="40">
        <f t="shared" si="16"/>
        <v>0.75331640220451634</v>
      </c>
      <c r="Y87" s="12">
        <f>VLOOKUP(M87,'2017'!$K$5:$V$92,12,0)</f>
        <v>143000</v>
      </c>
      <c r="Z87" s="12">
        <f t="shared" si="20"/>
        <v>209000</v>
      </c>
      <c r="AA87" s="40">
        <f t="shared" si="17"/>
        <v>1.4615384615384615</v>
      </c>
    </row>
    <row r="88" spans="1:27" ht="15.75">
      <c r="A88" s="29" t="s">
        <v>91</v>
      </c>
      <c r="B88" s="30">
        <v>583</v>
      </c>
      <c r="C88" s="30">
        <v>512</v>
      </c>
      <c r="D88" s="30">
        <f>VLOOKUP(A88,'2017'!$A$5:$I$92,6,0)</f>
        <v>448</v>
      </c>
      <c r="E88" s="46">
        <f t="shared" si="12"/>
        <v>1.1428571428571428</v>
      </c>
      <c r="F88" s="30">
        <v>61</v>
      </c>
      <c r="G88" s="30">
        <f>VLOOKUP(A88,'2017'!$A$5:$I$92,7,0)</f>
        <v>66</v>
      </c>
      <c r="H88" s="46">
        <f t="shared" si="13"/>
        <v>0.9242424242424242</v>
      </c>
      <c r="I88" s="30">
        <v>10</v>
      </c>
      <c r="J88" s="30">
        <f>VLOOKUP(A88,'2017'!$A$5:$H$92,8,0)</f>
        <v>8</v>
      </c>
      <c r="K88" s="46">
        <f t="shared" si="14"/>
        <v>1.25</v>
      </c>
      <c r="L88" s="12"/>
      <c r="M88" s="29" t="s">
        <v>91</v>
      </c>
      <c r="N88" s="30">
        <v>19153</v>
      </c>
      <c r="O88" s="30">
        <v>13023</v>
      </c>
      <c r="P88" s="30">
        <v>4241</v>
      </c>
      <c r="Q88" s="30">
        <v>1889</v>
      </c>
      <c r="R88" s="35"/>
      <c r="S88" s="12">
        <f>VLOOKUP(M88,'2017'!$K$5:$V$92,10,0)</f>
        <v>24729.910714285714</v>
      </c>
      <c r="T88" s="12">
        <f t="shared" si="18"/>
        <v>25435.546875</v>
      </c>
      <c r="U88" s="40">
        <f t="shared" si="15"/>
        <v>1.0285337124289196</v>
      </c>
      <c r="V88" s="12">
        <f>VLOOKUP(M88,'2017'!$K$5:$V$92,11,0)</f>
        <v>90409.090909090912</v>
      </c>
      <c r="W88" s="12">
        <f t="shared" si="19"/>
        <v>69524.590163934423</v>
      </c>
      <c r="X88" s="40">
        <f t="shared" si="16"/>
        <v>0.76899999175794731</v>
      </c>
      <c r="Y88" s="12">
        <f>VLOOKUP(M88,'2017'!$K$5:$V$92,12,0)</f>
        <v>163625</v>
      </c>
      <c r="Z88" s="12">
        <f t="shared" si="20"/>
        <v>188900</v>
      </c>
      <c r="AA88" s="40">
        <f t="shared" si="17"/>
        <v>1.1544690603514134</v>
      </c>
    </row>
    <row r="89" spans="1:27" ht="15.75">
      <c r="A89" s="29" t="s">
        <v>92</v>
      </c>
      <c r="B89" s="30">
        <v>199</v>
      </c>
      <c r="C89" s="30">
        <v>175</v>
      </c>
      <c r="D89" s="30">
        <f>VLOOKUP(A89,'2017'!$A$5:$I$92,6,0)</f>
        <v>180</v>
      </c>
      <c r="E89" s="46">
        <f t="shared" si="12"/>
        <v>0.97222222222222221</v>
      </c>
      <c r="F89" s="30">
        <v>22</v>
      </c>
      <c r="G89" s="30">
        <f>VLOOKUP(A89,'2017'!$A$5:$I$92,7,0)</f>
        <v>19</v>
      </c>
      <c r="H89" s="46">
        <f t="shared" si="13"/>
        <v>1.1578947368421053</v>
      </c>
      <c r="I89" s="30">
        <v>2</v>
      </c>
      <c r="J89" s="30">
        <f>VLOOKUP(A89,'2017'!$A$5:$H$92,8,0)</f>
        <v>3</v>
      </c>
      <c r="K89" s="46">
        <f t="shared" si="14"/>
        <v>0.66666666666666663</v>
      </c>
      <c r="L89" s="12"/>
      <c r="M89" s="29" t="s">
        <v>92</v>
      </c>
      <c r="N89" s="30">
        <v>6098</v>
      </c>
      <c r="O89" s="30">
        <v>4279</v>
      </c>
      <c r="P89" s="30">
        <v>1689</v>
      </c>
      <c r="Q89" s="30">
        <v>130</v>
      </c>
      <c r="R89" s="35"/>
      <c r="S89" s="12">
        <f>VLOOKUP(M89,'2017'!$K$5:$V$92,10,0)</f>
        <v>32183.333333333328</v>
      </c>
      <c r="T89" s="12">
        <f t="shared" si="18"/>
        <v>24451.428571428572</v>
      </c>
      <c r="U89" s="40">
        <f t="shared" si="15"/>
        <v>0.75975438336909096</v>
      </c>
      <c r="V89" s="12">
        <f>VLOOKUP(M89,'2017'!$K$5:$V$92,11,0)</f>
        <v>81842.105263157893</v>
      </c>
      <c r="W89" s="12">
        <f t="shared" si="19"/>
        <v>76772.727272727265</v>
      </c>
      <c r="X89" s="40">
        <f t="shared" si="16"/>
        <v>0.9380590470622624</v>
      </c>
      <c r="Y89" s="12">
        <f>VLOOKUP(M89,'2017'!$K$5:$V$92,12,0)</f>
        <v>275666.66666666669</v>
      </c>
      <c r="Z89" s="12">
        <f t="shared" si="20"/>
        <v>65000</v>
      </c>
      <c r="AA89" s="40">
        <f t="shared" si="17"/>
        <v>0.23579201934703747</v>
      </c>
    </row>
    <row r="90" spans="1:27" ht="15.75">
      <c r="A90" s="29" t="s">
        <v>93</v>
      </c>
      <c r="B90" s="30">
        <v>177</v>
      </c>
      <c r="C90" s="30">
        <v>154</v>
      </c>
      <c r="D90" s="30">
        <f>VLOOKUP(A90,'2017'!$A$5:$I$92,6,0)</f>
        <v>112</v>
      </c>
      <c r="E90" s="46">
        <f t="shared" si="12"/>
        <v>1.375</v>
      </c>
      <c r="F90" s="30">
        <v>18</v>
      </c>
      <c r="G90" s="30">
        <f>VLOOKUP(A90,'2017'!$A$5:$I$92,7,0)</f>
        <v>13</v>
      </c>
      <c r="H90" s="46">
        <f t="shared" si="13"/>
        <v>1.3846153846153846</v>
      </c>
      <c r="I90" s="30">
        <v>5</v>
      </c>
      <c r="J90" s="30">
        <f>VLOOKUP(A90,'2017'!$A$5:$H$92,8,0)</f>
        <v>14</v>
      </c>
      <c r="K90" s="46">
        <f t="shared" si="14"/>
        <v>0.35714285714285715</v>
      </c>
      <c r="L90" s="12"/>
      <c r="M90" s="29" t="s">
        <v>93</v>
      </c>
      <c r="N90" s="30">
        <v>6751</v>
      </c>
      <c r="O90" s="30">
        <v>4233</v>
      </c>
      <c r="P90" s="30">
        <v>1160</v>
      </c>
      <c r="Q90" s="30">
        <v>1358</v>
      </c>
      <c r="R90" s="35"/>
      <c r="S90" s="12">
        <f>VLOOKUP(M90,'2017'!$K$5:$V$92,10,0)</f>
        <v>33285.714285714283</v>
      </c>
      <c r="T90" s="12">
        <f t="shared" si="18"/>
        <v>27487.012987012989</v>
      </c>
      <c r="U90" s="40">
        <f t="shared" si="15"/>
        <v>0.8257900897385877</v>
      </c>
      <c r="V90" s="12">
        <f>VLOOKUP(M90,'2017'!$K$5:$V$92,11,0)</f>
        <v>95538.461538461532</v>
      </c>
      <c r="W90" s="12">
        <f t="shared" si="19"/>
        <v>64444.444444444445</v>
      </c>
      <c r="X90" s="40">
        <f t="shared" si="16"/>
        <v>0.67453927357309007</v>
      </c>
      <c r="Y90" s="12">
        <f>VLOOKUP(M90,'2017'!$K$5:$V$92,12,0)</f>
        <v>172785.71428571429</v>
      </c>
      <c r="Z90" s="12">
        <f t="shared" si="20"/>
        <v>271600</v>
      </c>
      <c r="AA90" s="40">
        <f t="shared" si="17"/>
        <v>1.5718892104175279</v>
      </c>
    </row>
    <row r="91" spans="1:27" ht="15.75">
      <c r="A91" s="29" t="s">
        <v>94</v>
      </c>
      <c r="B91" s="30">
        <v>62</v>
      </c>
      <c r="C91" s="30">
        <v>49</v>
      </c>
      <c r="D91" s="30">
        <f>VLOOKUP(A91,'2017'!$A$5:$I$92,6,0)</f>
        <v>48</v>
      </c>
      <c r="E91" s="46">
        <f t="shared" si="12"/>
        <v>1.0208333333333333</v>
      </c>
      <c r="F91" s="30">
        <v>12</v>
      </c>
      <c r="G91" s="30">
        <f>VLOOKUP(A91,'2017'!$A$5:$I$92,7,0)</f>
        <v>5</v>
      </c>
      <c r="H91" s="46">
        <f t="shared" si="13"/>
        <v>2.4</v>
      </c>
      <c r="I91" s="30">
        <v>1</v>
      </c>
      <c r="J91" s="30">
        <f>VLOOKUP(A91,'2017'!$A$5:$H$92,8,0)</f>
        <v>0</v>
      </c>
      <c r="K91" s="46" t="e">
        <f t="shared" si="14"/>
        <v>#DIV/0!</v>
      </c>
      <c r="L91" s="12"/>
      <c r="M91" s="29" t="s">
        <v>94</v>
      </c>
      <c r="N91" s="30">
        <v>829</v>
      </c>
      <c r="O91" s="30">
        <v>425</v>
      </c>
      <c r="P91" s="30">
        <v>325</v>
      </c>
      <c r="Q91" s="30">
        <v>79</v>
      </c>
      <c r="R91" s="35"/>
      <c r="S91" s="12">
        <f>VLOOKUP(M91,'2017'!$K$5:$V$92,10,0)</f>
        <v>9750</v>
      </c>
      <c r="T91" s="12">
        <f t="shared" si="18"/>
        <v>8673.4693877551017</v>
      </c>
      <c r="U91" s="40">
        <f t="shared" si="15"/>
        <v>0.88958660387231814</v>
      </c>
      <c r="V91" s="12">
        <f>VLOOKUP(M91,'2017'!$K$5:$V$92,11,0)</f>
        <v>22200</v>
      </c>
      <c r="W91" s="12">
        <f t="shared" si="19"/>
        <v>27083.333333333332</v>
      </c>
      <c r="X91" s="40">
        <f t="shared" si="16"/>
        <v>1.21996996996997</v>
      </c>
      <c r="Y91" s="12" t="e">
        <f>VLOOKUP(M91,'2017'!$K$5:$V$92,12,0)</f>
        <v>#DIV/0!</v>
      </c>
      <c r="Z91" s="12">
        <f t="shared" si="20"/>
        <v>79000</v>
      </c>
      <c r="AA91" s="40" t="e">
        <f t="shared" si="17"/>
        <v>#DIV/0!</v>
      </c>
    </row>
    <row r="92" spans="1:27" ht="15.75">
      <c r="A92" s="29" t="s">
        <v>95</v>
      </c>
      <c r="B92" s="30">
        <v>259</v>
      </c>
      <c r="C92" s="30">
        <v>231</v>
      </c>
      <c r="D92" s="30">
        <f>VLOOKUP(A92,'2017'!$A$5:$I$92,6,0)</f>
        <v>245</v>
      </c>
      <c r="E92" s="46">
        <f t="shared" si="12"/>
        <v>0.94285714285714284</v>
      </c>
      <c r="F92" s="30">
        <v>25</v>
      </c>
      <c r="G92" s="30">
        <f>VLOOKUP(A92,'2017'!$A$5:$I$92,7,0)</f>
        <v>21</v>
      </c>
      <c r="H92" s="46">
        <f t="shared" si="13"/>
        <v>1.1904761904761905</v>
      </c>
      <c r="I92" s="30">
        <v>3</v>
      </c>
      <c r="J92" s="30">
        <f>VLOOKUP(A92,'2017'!$A$5:$H$92,8,0)</f>
        <v>3</v>
      </c>
      <c r="K92" s="46">
        <f t="shared" si="14"/>
        <v>1</v>
      </c>
      <c r="L92" s="12"/>
      <c r="M92" s="29" t="s">
        <v>95</v>
      </c>
      <c r="N92" s="30">
        <v>7024</v>
      </c>
      <c r="O92" s="30">
        <v>4683</v>
      </c>
      <c r="P92" s="30">
        <v>1678</v>
      </c>
      <c r="Q92" s="30">
        <v>663</v>
      </c>
      <c r="R92" s="35"/>
      <c r="S92" s="12">
        <f>VLOOKUP(M92,'2017'!$K$5:$V$92,10,0)</f>
        <v>32130.612244897962</v>
      </c>
      <c r="T92" s="12">
        <f t="shared" si="18"/>
        <v>20272.727272727272</v>
      </c>
      <c r="U92" s="40">
        <f t="shared" si="15"/>
        <v>0.63094743163340716</v>
      </c>
      <c r="V92" s="12">
        <f>VLOOKUP(M92,'2017'!$K$5:$V$92,11,0)</f>
        <v>94333.333333333328</v>
      </c>
      <c r="W92" s="12">
        <f t="shared" si="19"/>
        <v>67120</v>
      </c>
      <c r="X92" s="40">
        <f t="shared" si="16"/>
        <v>0.71151943462897527</v>
      </c>
      <c r="Y92" s="12">
        <f>VLOOKUP(M92,'2017'!$K$5:$V$92,12,0)</f>
        <v>219333.33333333334</v>
      </c>
      <c r="Z92" s="12">
        <f t="shared" si="20"/>
        <v>221000</v>
      </c>
      <c r="AA92" s="40">
        <f t="shared" si="17"/>
        <v>1.0075987841945289</v>
      </c>
    </row>
    <row r="93" spans="1:27" ht="15.75">
      <c r="A93" s="29" t="s">
        <v>87</v>
      </c>
      <c r="B93" s="30">
        <v>235</v>
      </c>
      <c r="C93" s="30">
        <v>213</v>
      </c>
      <c r="D93" s="30">
        <f>VLOOKUP(A93,'2017'!$A$5:$I$92,6,0)</f>
        <v>139</v>
      </c>
      <c r="E93" s="46">
        <f t="shared" si="12"/>
        <v>1.5323741007194245</v>
      </c>
      <c r="F93" s="30">
        <v>21</v>
      </c>
      <c r="G93" s="30">
        <f>VLOOKUP(A93,'2017'!$A$5:$I$92,7,0)</f>
        <v>20</v>
      </c>
      <c r="H93" s="46">
        <f t="shared" si="13"/>
        <v>1.05</v>
      </c>
      <c r="I93" s="30">
        <v>1</v>
      </c>
      <c r="J93" s="30">
        <f>VLOOKUP(A93,'2017'!$A$5:$H$92,8,0)</f>
        <v>2</v>
      </c>
      <c r="K93" s="46">
        <f t="shared" si="14"/>
        <v>0.5</v>
      </c>
      <c r="L93" s="12"/>
      <c r="M93" s="29" t="s">
        <v>87</v>
      </c>
      <c r="N93" s="30">
        <v>3170</v>
      </c>
      <c r="O93" s="30">
        <v>2390</v>
      </c>
      <c r="P93" s="30">
        <v>738</v>
      </c>
      <c r="Q93" s="30">
        <v>42</v>
      </c>
      <c r="R93" s="35"/>
      <c r="S93" s="12">
        <f>VLOOKUP(M93,'2017'!$K$5:$V$92,10,0)</f>
        <v>14863.309352517985</v>
      </c>
      <c r="T93" s="12">
        <f t="shared" si="18"/>
        <v>11220.657276995305</v>
      </c>
      <c r="U93" s="40">
        <f t="shared" si="15"/>
        <v>0.75492321466715762</v>
      </c>
      <c r="V93" s="12">
        <f>VLOOKUP(M93,'2017'!$K$5:$V$92,11,0)</f>
        <v>39350</v>
      </c>
      <c r="W93" s="12">
        <f t="shared" si="19"/>
        <v>35142.857142857145</v>
      </c>
      <c r="X93" s="40">
        <f t="shared" si="16"/>
        <v>0.89308404429115995</v>
      </c>
      <c r="Y93" s="12">
        <f>VLOOKUP(M93,'2017'!$K$5:$V$92,12,0)</f>
        <v>104500</v>
      </c>
      <c r="Z93" s="12">
        <f t="shared" si="20"/>
        <v>42000</v>
      </c>
      <c r="AA93" s="40">
        <f t="shared" si="17"/>
        <v>0.40191387559808611</v>
      </c>
    </row>
    <row r="94" spans="1:27" ht="15.75">
      <c r="A94" s="29" t="s">
        <v>96</v>
      </c>
      <c r="B94" s="30">
        <v>16</v>
      </c>
      <c r="C94" s="30">
        <v>15</v>
      </c>
      <c r="D94" s="30">
        <f>VLOOKUP(A94,'2017'!$A$5:$I$92,6,0)</f>
        <v>11</v>
      </c>
      <c r="E94" s="46">
        <f t="shared" si="12"/>
        <v>1.3636363636363635</v>
      </c>
      <c r="F94" s="30">
        <v>1</v>
      </c>
      <c r="G94" s="30">
        <f>VLOOKUP(A94,'2017'!$A$5:$I$92,7,0)</f>
        <v>2</v>
      </c>
      <c r="H94" s="46">
        <f t="shared" si="13"/>
        <v>0.5</v>
      </c>
      <c r="I94" s="30">
        <v>0</v>
      </c>
      <c r="J94" s="30">
        <f>VLOOKUP(A94,'2017'!$A$5:$H$92,8,0)</f>
        <v>0</v>
      </c>
      <c r="K94" s="46" t="e">
        <f t="shared" si="14"/>
        <v>#DIV/0!</v>
      </c>
      <c r="L94" s="12"/>
      <c r="M94" s="29" t="s">
        <v>96</v>
      </c>
      <c r="N94" s="30">
        <v>312</v>
      </c>
      <c r="O94" s="30">
        <v>267</v>
      </c>
      <c r="P94" s="30">
        <v>45</v>
      </c>
      <c r="Q94" s="30">
        <v>0</v>
      </c>
      <c r="R94" s="35"/>
      <c r="S94" s="12">
        <f>VLOOKUP(M94,'2017'!$K$5:$V$92,10,0)</f>
        <v>24545.454545454548</v>
      </c>
      <c r="T94" s="12">
        <f t="shared" si="18"/>
        <v>17800</v>
      </c>
      <c r="U94" s="40">
        <f t="shared" si="15"/>
        <v>0.72518518518518515</v>
      </c>
      <c r="V94" s="12">
        <f>VLOOKUP(M94,'2017'!$K$5:$V$92,11,0)</f>
        <v>124000</v>
      </c>
      <c r="W94" s="12">
        <f t="shared" si="19"/>
        <v>45000</v>
      </c>
      <c r="X94" s="40">
        <f t="shared" si="16"/>
        <v>0.36290322580645162</v>
      </c>
      <c r="Y94" s="12" t="e">
        <f>VLOOKUP(M94,'2017'!$K$5:$V$92,12,0)</f>
        <v>#DIV/0!</v>
      </c>
      <c r="Z94" s="12" t="e">
        <f t="shared" si="20"/>
        <v>#DIV/0!</v>
      </c>
      <c r="AA94" s="40" t="e">
        <f t="shared" si="17"/>
        <v>#DIV/0!</v>
      </c>
    </row>
    <row r="95" spans="1:27" ht="15.75">
      <c r="A95" s="29" t="s">
        <v>111</v>
      </c>
      <c r="B95" s="30">
        <v>12</v>
      </c>
      <c r="C95" s="30">
        <v>9</v>
      </c>
      <c r="D95" s="30">
        <f>VLOOKUP(A95,'2017'!$A$5:$I$92,6,0)</f>
        <v>10</v>
      </c>
      <c r="E95" s="46">
        <f t="shared" si="12"/>
        <v>0.9</v>
      </c>
      <c r="F95" s="30">
        <v>3</v>
      </c>
      <c r="G95" s="30">
        <f>VLOOKUP(A95,'2017'!$A$5:$I$92,7,0)</f>
        <v>1</v>
      </c>
      <c r="H95" s="46">
        <f t="shared" si="13"/>
        <v>3</v>
      </c>
      <c r="I95" s="30">
        <v>0</v>
      </c>
      <c r="J95" s="30">
        <f>VLOOKUP(A95,'2017'!$A$5:$H$92,8,0)</f>
        <v>0</v>
      </c>
      <c r="K95" s="46" t="e">
        <f t="shared" si="14"/>
        <v>#DIV/0!</v>
      </c>
      <c r="L95" s="12"/>
      <c r="M95" s="29" t="s">
        <v>111</v>
      </c>
      <c r="N95" s="30">
        <v>101</v>
      </c>
      <c r="O95" s="30">
        <v>70</v>
      </c>
      <c r="P95" s="30">
        <v>31</v>
      </c>
      <c r="Q95" s="30">
        <v>0</v>
      </c>
      <c r="R95" s="35"/>
      <c r="S95" s="12">
        <f>VLOOKUP(M95,'2017'!$K$5:$V$92,10,0)</f>
        <v>4100</v>
      </c>
      <c r="T95" s="12">
        <f t="shared" si="18"/>
        <v>7777.7777777777774</v>
      </c>
      <c r="U95" s="40">
        <f t="shared" si="15"/>
        <v>1.8970189701897018</v>
      </c>
      <c r="V95" s="12">
        <f>VLOOKUP(M95,'2017'!$K$5:$V$92,11,0)</f>
        <v>7000</v>
      </c>
      <c r="W95" s="12">
        <f t="shared" si="19"/>
        <v>10333.333333333334</v>
      </c>
      <c r="X95" s="40">
        <f t="shared" si="16"/>
        <v>1.4761904761904763</v>
      </c>
      <c r="Y95" s="12" t="e">
        <f>VLOOKUP(M95,'2017'!$K$5:$V$92,12,0)</f>
        <v>#DIV/0!</v>
      </c>
      <c r="Z95" s="12" t="e">
        <f t="shared" si="20"/>
        <v>#DIV/0!</v>
      </c>
      <c r="AA95" s="40" t="e">
        <f t="shared" si="17"/>
        <v>#DIV/0!</v>
      </c>
    </row>
  </sheetData>
  <mergeCells count="22">
    <mergeCell ref="L4:L5"/>
    <mergeCell ref="S2:AA2"/>
    <mergeCell ref="S3:T3"/>
    <mergeCell ref="V3:W3"/>
    <mergeCell ref="Y3:Z3"/>
    <mergeCell ref="M1:M5"/>
    <mergeCell ref="N1:Q1"/>
    <mergeCell ref="N2:Q2"/>
    <mergeCell ref="N3:N5"/>
    <mergeCell ref="O3:Q3"/>
    <mergeCell ref="O4:O5"/>
    <mergeCell ref="P4:P5"/>
    <mergeCell ref="Q4:Q5"/>
    <mergeCell ref="R4:R5"/>
    <mergeCell ref="A1:A5"/>
    <mergeCell ref="B1:I1"/>
    <mergeCell ref="B2:I2"/>
    <mergeCell ref="B3:B5"/>
    <mergeCell ref="C3:I3"/>
    <mergeCell ref="C4:E5"/>
    <mergeCell ref="F4:H5"/>
    <mergeCell ref="I4:K5"/>
  </mergeCells>
  <conditionalFormatting sqref="T1:T1048576">
    <cfRule type="top10" dxfId="9" priority="9" rank="1"/>
  </conditionalFormatting>
  <conditionalFormatting sqref="T7:T95">
    <cfRule type="top10" dxfId="8" priority="8" bottom="1" rank="1"/>
  </conditionalFormatting>
  <conditionalFormatting sqref="W7:W95">
    <cfRule type="top10" dxfId="7" priority="6" bottom="1" rank="1"/>
    <cfRule type="top10" dxfId="6" priority="7" rank="1"/>
  </conditionalFormatting>
  <conditionalFormatting sqref="W8:W95">
    <cfRule type="top10" dxfId="5" priority="5" bottom="1" rank="2"/>
  </conditionalFormatting>
  <conditionalFormatting sqref="Z7:Z95">
    <cfRule type="top10" dxfId="4" priority="4" rank="5"/>
    <cfRule type="top10" dxfId="3" priority="3" bottom="1" rank="5"/>
    <cfRule type="cellIs" dxfId="2" priority="2" operator="between">
      <formula>53000</formula>
      <formula>90000</formula>
    </cfRule>
  </conditionalFormatting>
  <conditionalFormatting sqref="I11:I95">
    <cfRule type="cellIs" dxfId="1" priority="1" operator="greaterThan">
      <formula>29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7"/>
  <sheetViews>
    <sheetView topLeftCell="E19" workbookViewId="0">
      <selection activeCell="T27" sqref="T27"/>
    </sheetView>
  </sheetViews>
  <sheetFormatPr defaultRowHeight="15"/>
  <cols>
    <col min="1" max="1" width="15.140625" customWidth="1"/>
    <col min="2" max="2" width="10.85546875" customWidth="1"/>
    <col min="3" max="3" width="11.42578125" bestFit="1" customWidth="1"/>
    <col min="4" max="4" width="9.42578125" bestFit="1" customWidth="1"/>
    <col min="5" max="5" width="10" bestFit="1" customWidth="1"/>
    <col min="6" max="6" width="11.42578125" bestFit="1" customWidth="1"/>
    <col min="7" max="7" width="13.28515625" customWidth="1"/>
    <col min="8" max="8" width="9.42578125" bestFit="1" customWidth="1"/>
    <col min="9" max="9" width="11.42578125" bestFit="1" customWidth="1"/>
    <col min="10" max="10" width="10.85546875" customWidth="1"/>
    <col min="11" max="11" width="9.42578125" bestFit="1" customWidth="1"/>
    <col min="12" max="12" width="11.42578125" customWidth="1"/>
    <col min="13" max="13" width="9.42578125" bestFit="1" customWidth="1"/>
    <col min="14" max="14" width="13.42578125" customWidth="1"/>
    <col min="15" max="15" width="9.42578125" bestFit="1" customWidth="1"/>
    <col min="16" max="16" width="14.42578125" customWidth="1"/>
    <col min="17" max="17" width="9.85546875" bestFit="1" customWidth="1"/>
    <col min="18" max="18" width="9.42578125" bestFit="1" customWidth="1"/>
    <col min="20" max="20" width="19.140625" customWidth="1"/>
    <col min="21" max="21" width="10" bestFit="1" customWidth="1"/>
    <col min="25" max="25" width="30.5703125" customWidth="1"/>
    <col min="26" max="26" width="11.42578125" customWidth="1"/>
    <col min="27" max="27" width="11.85546875" customWidth="1"/>
    <col min="28" max="28" width="17.5703125" bestFit="1" customWidth="1"/>
    <col min="29" max="29" width="11.5703125" customWidth="1"/>
  </cols>
  <sheetData>
    <row r="1" spans="1:35" ht="15" customHeight="1">
      <c r="A1" s="97">
        <v>2015</v>
      </c>
      <c r="B1" s="97" t="s">
        <v>0</v>
      </c>
      <c r="C1" s="60" t="s">
        <v>1</v>
      </c>
      <c r="D1" s="60"/>
      <c r="E1" s="60"/>
      <c r="F1" s="60"/>
      <c r="G1" s="60"/>
      <c r="H1" s="60"/>
      <c r="J1" s="100" t="s">
        <v>1</v>
      </c>
      <c r="K1" s="101"/>
      <c r="L1" s="101"/>
      <c r="M1" s="101"/>
      <c r="N1" s="101"/>
      <c r="O1" s="102"/>
      <c r="Q1" s="59" t="s">
        <v>0</v>
      </c>
      <c r="R1" s="60" t="s">
        <v>1</v>
      </c>
      <c r="S1" s="60"/>
      <c r="T1" s="60"/>
      <c r="U1" s="60"/>
      <c r="V1" s="60"/>
      <c r="W1" s="60"/>
      <c r="Y1" s="108">
        <v>2018</v>
      </c>
      <c r="Z1" s="111" t="s">
        <v>1</v>
      </c>
      <c r="AA1" s="111"/>
      <c r="AB1" s="111"/>
      <c r="AC1" s="112"/>
      <c r="AF1">
        <v>2015</v>
      </c>
      <c r="AG1">
        <v>60021</v>
      </c>
      <c r="AH1">
        <v>12170</v>
      </c>
      <c r="AI1">
        <v>2026</v>
      </c>
    </row>
    <row r="2" spans="1:35" ht="15" customHeight="1">
      <c r="A2" s="98"/>
      <c r="B2" s="98"/>
      <c r="C2" s="59" t="s">
        <v>121</v>
      </c>
      <c r="D2" s="59"/>
      <c r="E2" s="59"/>
      <c r="F2" s="59"/>
      <c r="G2" s="59"/>
      <c r="H2" s="59"/>
      <c r="J2" s="91">
        <v>2016</v>
      </c>
      <c r="K2" s="92"/>
      <c r="L2" s="92"/>
      <c r="M2" s="92"/>
      <c r="N2" s="92"/>
      <c r="O2" s="93"/>
      <c r="Q2" s="59"/>
      <c r="R2" s="59">
        <v>2017</v>
      </c>
      <c r="S2" s="59"/>
      <c r="T2" s="59"/>
      <c r="U2" s="59"/>
      <c r="V2" s="59"/>
      <c r="W2" s="59"/>
      <c r="Y2" s="109"/>
      <c r="Z2" s="67" t="s">
        <v>2</v>
      </c>
      <c r="AA2" s="67"/>
      <c r="AB2" s="67"/>
      <c r="AC2" s="67"/>
      <c r="AF2">
        <v>2016</v>
      </c>
      <c r="AG2">
        <v>79645</v>
      </c>
      <c r="AH2">
        <v>11113</v>
      </c>
      <c r="AI2">
        <v>2362</v>
      </c>
    </row>
    <row r="3" spans="1:35">
      <c r="A3" s="98"/>
      <c r="B3" s="98"/>
      <c r="C3" s="59" t="s">
        <v>122</v>
      </c>
      <c r="D3" s="59"/>
      <c r="E3" s="59"/>
      <c r="F3" s="59"/>
      <c r="G3" s="59"/>
      <c r="H3" s="59"/>
      <c r="J3" s="91" t="s">
        <v>122</v>
      </c>
      <c r="K3" s="92"/>
      <c r="L3" s="92"/>
      <c r="M3" s="92"/>
      <c r="N3" s="92"/>
      <c r="O3" s="93"/>
      <c r="Q3" s="59"/>
      <c r="R3" s="59" t="s">
        <v>122</v>
      </c>
      <c r="S3" s="59"/>
      <c r="T3" s="59"/>
      <c r="U3" s="59"/>
      <c r="V3" s="59"/>
      <c r="W3" s="59"/>
      <c r="Y3" s="109"/>
      <c r="Z3" s="94" t="s">
        <v>3</v>
      </c>
      <c r="AA3" s="103" t="s">
        <v>4</v>
      </c>
      <c r="AB3" s="104"/>
      <c r="AC3" s="105"/>
      <c r="AF3">
        <v>2017</v>
      </c>
      <c r="AG3">
        <v>106902</v>
      </c>
      <c r="AH3">
        <v>18146</v>
      </c>
      <c r="AI3">
        <v>2927</v>
      </c>
    </row>
    <row r="4" spans="1:35" ht="15" customHeight="1">
      <c r="A4" s="98"/>
      <c r="B4" s="98"/>
      <c r="C4" s="59" t="s">
        <v>2</v>
      </c>
      <c r="D4" s="59"/>
      <c r="E4" s="59"/>
      <c r="F4" s="59"/>
      <c r="G4" s="59"/>
      <c r="H4" s="59"/>
      <c r="J4" s="91" t="s">
        <v>2</v>
      </c>
      <c r="K4" s="92"/>
      <c r="L4" s="92"/>
      <c r="M4" s="92"/>
      <c r="N4" s="92"/>
      <c r="O4" s="93"/>
      <c r="Q4" s="59"/>
      <c r="R4" s="59" t="s">
        <v>2</v>
      </c>
      <c r="S4" s="59"/>
      <c r="T4" s="59"/>
      <c r="U4" s="59"/>
      <c r="V4" s="59"/>
      <c r="W4" s="59"/>
      <c r="Y4" s="109"/>
      <c r="Z4" s="95"/>
      <c r="AA4" s="89" t="s">
        <v>5</v>
      </c>
      <c r="AB4" s="89" t="s">
        <v>8</v>
      </c>
      <c r="AC4" s="89" t="s">
        <v>9</v>
      </c>
      <c r="AF4">
        <v>2018</v>
      </c>
      <c r="AG4">
        <v>115677</v>
      </c>
      <c r="AH4">
        <v>27980</v>
      </c>
      <c r="AI4">
        <v>2152</v>
      </c>
    </row>
    <row r="5" spans="1:35" ht="15" customHeight="1">
      <c r="A5" s="98"/>
      <c r="B5" s="98"/>
      <c r="C5" s="61" t="s">
        <v>3</v>
      </c>
      <c r="D5" s="59" t="s">
        <v>4</v>
      </c>
      <c r="E5" s="59"/>
      <c r="F5" s="59"/>
      <c r="G5" s="59"/>
      <c r="H5" s="59"/>
      <c r="J5" s="106" t="s">
        <v>3</v>
      </c>
      <c r="K5" s="91" t="s">
        <v>4</v>
      </c>
      <c r="L5" s="92"/>
      <c r="M5" s="92"/>
      <c r="N5" s="92"/>
      <c r="O5" s="93"/>
      <c r="Q5" s="59"/>
      <c r="R5" s="61" t="s">
        <v>3</v>
      </c>
      <c r="S5" s="59" t="s">
        <v>4</v>
      </c>
      <c r="T5" s="59"/>
      <c r="U5" s="59"/>
      <c r="V5" s="59"/>
      <c r="W5" s="59"/>
      <c r="Y5" s="110"/>
      <c r="Z5" s="96"/>
      <c r="AA5" s="87"/>
      <c r="AB5" s="87"/>
      <c r="AC5" s="87"/>
    </row>
    <row r="6" spans="1:35" ht="21">
      <c r="A6" s="99"/>
      <c r="B6" s="99"/>
      <c r="C6" s="61"/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J6" s="107"/>
      <c r="K6" s="2" t="s">
        <v>5</v>
      </c>
      <c r="L6" s="2" t="s">
        <v>6</v>
      </c>
      <c r="M6" s="2" t="s">
        <v>7</v>
      </c>
      <c r="N6" s="2" t="s">
        <v>8</v>
      </c>
      <c r="O6" s="2" t="s">
        <v>9</v>
      </c>
      <c r="Q6" s="59"/>
      <c r="R6" s="61"/>
      <c r="S6" s="1" t="s">
        <v>5</v>
      </c>
      <c r="T6" s="1" t="s">
        <v>6</v>
      </c>
      <c r="U6" s="1" t="s">
        <v>7</v>
      </c>
      <c r="V6" s="1" t="s">
        <v>8</v>
      </c>
      <c r="W6" s="1" t="s">
        <v>9</v>
      </c>
      <c r="Y6" s="20" t="s">
        <v>10</v>
      </c>
      <c r="Z6" s="21">
        <v>2317</v>
      </c>
      <c r="AA6" s="21">
        <v>2318</v>
      </c>
      <c r="AB6" s="21">
        <v>2319</v>
      </c>
      <c r="AC6" s="20">
        <v>2320</v>
      </c>
    </row>
    <row r="7" spans="1:35" ht="15.75">
      <c r="A7" s="2" t="s">
        <v>10</v>
      </c>
      <c r="B7" s="2" t="s">
        <v>10</v>
      </c>
      <c r="C7" s="2">
        <v>2317</v>
      </c>
      <c r="D7" s="2">
        <v>2318</v>
      </c>
      <c r="E7" s="2">
        <v>2319</v>
      </c>
      <c r="F7" s="2">
        <v>2320</v>
      </c>
      <c r="G7" s="2">
        <v>2321</v>
      </c>
      <c r="H7" s="2">
        <v>2322</v>
      </c>
      <c r="J7" s="2">
        <v>2317</v>
      </c>
      <c r="K7" s="2">
        <v>2318</v>
      </c>
      <c r="L7" s="2">
        <v>2319</v>
      </c>
      <c r="M7" s="2">
        <v>2320</v>
      </c>
      <c r="N7" s="2">
        <v>2321</v>
      </c>
      <c r="O7" s="2">
        <v>2322</v>
      </c>
      <c r="Q7" s="2" t="s">
        <v>10</v>
      </c>
      <c r="R7" s="2">
        <v>2317</v>
      </c>
      <c r="S7" s="2">
        <v>2318</v>
      </c>
      <c r="T7" s="2">
        <v>2319</v>
      </c>
      <c r="U7" s="2">
        <v>2320</v>
      </c>
      <c r="V7" s="2">
        <v>2321</v>
      </c>
      <c r="W7" s="2">
        <v>2322</v>
      </c>
      <c r="Y7" s="22" t="s">
        <v>11</v>
      </c>
      <c r="Z7" s="23">
        <v>145809</v>
      </c>
      <c r="AA7" s="23">
        <v>115677</v>
      </c>
      <c r="AB7" s="23">
        <v>27980</v>
      </c>
      <c r="AC7" s="23">
        <v>2152</v>
      </c>
    </row>
    <row r="8" spans="1:35" ht="42" customHeight="1">
      <c r="A8" s="3" t="s">
        <v>11</v>
      </c>
      <c r="B8" s="3" t="s">
        <v>11</v>
      </c>
      <c r="C8" s="4">
        <v>74217</v>
      </c>
      <c r="D8" s="4">
        <v>26633</v>
      </c>
      <c r="E8" s="4">
        <v>22164</v>
      </c>
      <c r="F8" s="4">
        <v>11224</v>
      </c>
      <c r="G8" s="4">
        <v>12170</v>
      </c>
      <c r="H8" s="4">
        <v>2026</v>
      </c>
      <c r="J8" s="4">
        <v>93120</v>
      </c>
      <c r="K8" s="4">
        <v>24020</v>
      </c>
      <c r="L8" s="4">
        <v>36028</v>
      </c>
      <c r="M8" s="4">
        <v>19597</v>
      </c>
      <c r="N8" s="4">
        <v>11113</v>
      </c>
      <c r="O8" s="4">
        <v>2362</v>
      </c>
      <c r="Q8" s="3" t="s">
        <v>11</v>
      </c>
      <c r="R8" s="4">
        <v>127975</v>
      </c>
      <c r="S8" s="4">
        <v>31313</v>
      </c>
      <c r="T8" s="4">
        <v>53093</v>
      </c>
      <c r="U8" s="4">
        <v>22496</v>
      </c>
      <c r="V8" s="4">
        <v>18146</v>
      </c>
      <c r="W8" s="4">
        <v>2927</v>
      </c>
    </row>
    <row r="10" spans="1:35" ht="15.75">
      <c r="A10" s="59" t="s">
        <v>0</v>
      </c>
      <c r="B10" s="59" t="s">
        <v>0</v>
      </c>
      <c r="C10" s="60" t="s">
        <v>97</v>
      </c>
      <c r="D10" s="60"/>
      <c r="E10" s="60"/>
      <c r="F10" s="60"/>
      <c r="G10" s="60"/>
      <c r="H10" s="60"/>
      <c r="J10" s="60" t="s">
        <v>97</v>
      </c>
      <c r="K10" s="60"/>
      <c r="L10" s="60"/>
      <c r="M10" s="60"/>
      <c r="N10" s="60"/>
      <c r="O10" s="60"/>
      <c r="Q10" s="59" t="s">
        <v>0</v>
      </c>
      <c r="R10" s="60" t="s">
        <v>97</v>
      </c>
      <c r="S10" s="60"/>
      <c r="T10" s="60"/>
      <c r="U10" s="60"/>
      <c r="V10" s="60"/>
      <c r="W10" s="60"/>
      <c r="Y10" s="79"/>
      <c r="Z10" s="65" t="s">
        <v>97</v>
      </c>
      <c r="AA10" s="65"/>
      <c r="AB10" s="65"/>
      <c r="AC10" s="113"/>
    </row>
    <row r="11" spans="1:35">
      <c r="A11" s="59"/>
      <c r="B11" s="59"/>
      <c r="C11" s="59" t="s">
        <v>121</v>
      </c>
      <c r="D11" s="59"/>
      <c r="E11" s="59"/>
      <c r="F11" s="59"/>
      <c r="G11" s="59"/>
      <c r="H11" s="59"/>
      <c r="J11" s="59" t="s">
        <v>121</v>
      </c>
      <c r="K11" s="59"/>
      <c r="L11" s="59"/>
      <c r="M11" s="59"/>
      <c r="N11" s="59"/>
      <c r="O11" s="59"/>
      <c r="Q11" s="59"/>
      <c r="R11" s="59" t="s">
        <v>121</v>
      </c>
      <c r="S11" s="59"/>
      <c r="T11" s="59"/>
      <c r="U11" s="59"/>
      <c r="V11" s="59"/>
      <c r="W11" s="59"/>
      <c r="Y11" s="80"/>
      <c r="Z11" s="114" t="s">
        <v>98</v>
      </c>
      <c r="AA11" s="115"/>
      <c r="AB11" s="115"/>
      <c r="AC11" s="116"/>
    </row>
    <row r="12" spans="1:35">
      <c r="A12" s="59"/>
      <c r="B12" s="59"/>
      <c r="C12" s="59" t="s">
        <v>122</v>
      </c>
      <c r="D12" s="59"/>
      <c r="E12" s="59"/>
      <c r="F12" s="59"/>
      <c r="G12" s="59"/>
      <c r="H12" s="59"/>
      <c r="J12" s="59" t="s">
        <v>122</v>
      </c>
      <c r="K12" s="59"/>
      <c r="L12" s="59"/>
      <c r="M12" s="59"/>
      <c r="N12" s="59"/>
      <c r="O12" s="59"/>
      <c r="Q12" s="59"/>
      <c r="R12" s="59" t="s">
        <v>122</v>
      </c>
      <c r="S12" s="59"/>
      <c r="T12" s="59"/>
      <c r="U12" s="59"/>
      <c r="V12" s="59"/>
      <c r="W12" s="59"/>
      <c r="Y12" s="80"/>
      <c r="Z12" s="88" t="s">
        <v>99</v>
      </c>
      <c r="AA12" s="84" t="s">
        <v>100</v>
      </c>
      <c r="AB12" s="84"/>
      <c r="AC12" s="84"/>
    </row>
    <row r="13" spans="1:35">
      <c r="A13" s="59"/>
      <c r="B13" s="59"/>
      <c r="C13" s="59" t="s">
        <v>98</v>
      </c>
      <c r="D13" s="59"/>
      <c r="E13" s="59"/>
      <c r="F13" s="59"/>
      <c r="G13" s="59"/>
      <c r="H13" s="59"/>
      <c r="J13" s="59" t="s">
        <v>98</v>
      </c>
      <c r="K13" s="59"/>
      <c r="L13" s="59"/>
      <c r="M13" s="59"/>
      <c r="N13" s="59"/>
      <c r="O13" s="59"/>
      <c r="Q13" s="59"/>
      <c r="R13" s="59" t="s">
        <v>98</v>
      </c>
      <c r="S13" s="59"/>
      <c r="T13" s="59"/>
      <c r="U13" s="59"/>
      <c r="V13" s="59"/>
      <c r="W13" s="59"/>
      <c r="Y13" s="80"/>
      <c r="Z13" s="85"/>
      <c r="AA13" s="88" t="s">
        <v>5</v>
      </c>
      <c r="AB13" s="89" t="s">
        <v>8</v>
      </c>
      <c r="AC13" s="89" t="s">
        <v>101</v>
      </c>
    </row>
    <row r="14" spans="1:35">
      <c r="A14" s="59"/>
      <c r="B14" s="59"/>
      <c r="C14" s="61" t="s">
        <v>99</v>
      </c>
      <c r="D14" s="59" t="s">
        <v>100</v>
      </c>
      <c r="E14" s="59"/>
      <c r="F14" s="59"/>
      <c r="G14" s="59"/>
      <c r="H14" s="59"/>
      <c r="J14" s="61" t="s">
        <v>99</v>
      </c>
      <c r="K14" s="59" t="s">
        <v>100</v>
      </c>
      <c r="L14" s="59"/>
      <c r="M14" s="59"/>
      <c r="N14" s="59"/>
      <c r="O14" s="59"/>
      <c r="Q14" s="59"/>
      <c r="R14" s="63" t="s">
        <v>99</v>
      </c>
      <c r="S14" s="59" t="s">
        <v>100</v>
      </c>
      <c r="T14" s="59"/>
      <c r="U14" s="59"/>
      <c r="V14" s="59"/>
      <c r="W14" s="59"/>
      <c r="Y14" s="81"/>
      <c r="Z14" s="86"/>
      <c r="AA14" s="86"/>
      <c r="AB14" s="87"/>
      <c r="AC14" s="87"/>
    </row>
    <row r="15" spans="1:35" ht="21">
      <c r="A15" s="59"/>
      <c r="B15" s="59"/>
      <c r="C15" s="61"/>
      <c r="D15" s="5" t="s">
        <v>5</v>
      </c>
      <c r="E15" s="2" t="s">
        <v>6</v>
      </c>
      <c r="F15" s="2" t="s">
        <v>7</v>
      </c>
      <c r="G15" s="2" t="s">
        <v>8</v>
      </c>
      <c r="H15" s="2" t="s">
        <v>101</v>
      </c>
      <c r="J15" s="61"/>
      <c r="K15" s="5" t="s">
        <v>5</v>
      </c>
      <c r="L15" s="2" t="s">
        <v>6</v>
      </c>
      <c r="M15" s="2" t="s">
        <v>7</v>
      </c>
      <c r="N15" s="2" t="s">
        <v>8</v>
      </c>
      <c r="O15" s="2" t="s">
        <v>101</v>
      </c>
      <c r="Q15" s="59"/>
      <c r="R15" s="63"/>
      <c r="S15" s="5" t="s">
        <v>5</v>
      </c>
      <c r="T15" s="2" t="s">
        <v>6</v>
      </c>
      <c r="U15" s="2" t="s">
        <v>7</v>
      </c>
      <c r="V15" s="2" t="s">
        <v>8</v>
      </c>
      <c r="W15" s="2" t="s">
        <v>101</v>
      </c>
      <c r="Y15" s="24" t="s">
        <v>10</v>
      </c>
      <c r="Z15" s="25">
        <v>2417</v>
      </c>
      <c r="AA15" s="25">
        <v>2418</v>
      </c>
      <c r="AB15" s="25">
        <v>2419</v>
      </c>
      <c r="AC15" s="26">
        <v>2420</v>
      </c>
    </row>
    <row r="16" spans="1:35" ht="15.75">
      <c r="A16" s="2" t="s">
        <v>10</v>
      </c>
      <c r="B16" s="2" t="s">
        <v>10</v>
      </c>
      <c r="C16" s="2">
        <v>2417</v>
      </c>
      <c r="D16" s="2">
        <v>2418</v>
      </c>
      <c r="E16" s="2">
        <v>2419</v>
      </c>
      <c r="F16" s="2">
        <v>2420</v>
      </c>
      <c r="G16" s="2">
        <v>2421</v>
      </c>
      <c r="H16" s="2">
        <v>2422</v>
      </c>
      <c r="J16" s="2">
        <v>2417</v>
      </c>
      <c r="K16" s="2">
        <v>2418</v>
      </c>
      <c r="L16" s="2">
        <v>2419</v>
      </c>
      <c r="M16" s="2">
        <v>2420</v>
      </c>
      <c r="N16" s="2">
        <v>2421</v>
      </c>
      <c r="O16" s="2">
        <v>2422</v>
      </c>
      <c r="Q16" s="2" t="s">
        <v>10</v>
      </c>
      <c r="R16" s="2">
        <v>2417</v>
      </c>
      <c r="S16" s="2">
        <v>2418</v>
      </c>
      <c r="T16" s="2">
        <v>2419</v>
      </c>
      <c r="U16" s="2">
        <v>2420</v>
      </c>
      <c r="V16" s="2">
        <v>2421</v>
      </c>
      <c r="W16" s="2">
        <v>2422</v>
      </c>
      <c r="Y16" s="22" t="s">
        <v>11</v>
      </c>
      <c r="Z16" s="23">
        <v>3881583</v>
      </c>
      <c r="AA16" s="23">
        <v>1884043</v>
      </c>
      <c r="AB16" s="23">
        <v>1606608</v>
      </c>
      <c r="AC16" s="23">
        <v>390932</v>
      </c>
    </row>
    <row r="17" spans="1:23" ht="42">
      <c r="A17" s="3" t="s">
        <v>11</v>
      </c>
      <c r="B17" s="3" t="s">
        <v>11</v>
      </c>
      <c r="C17" s="4">
        <v>3083778</v>
      </c>
      <c r="D17" s="4">
        <v>808934</v>
      </c>
      <c r="E17" s="4">
        <v>651593</v>
      </c>
      <c r="F17" s="4">
        <v>172173</v>
      </c>
      <c r="G17" s="4">
        <v>1053074</v>
      </c>
      <c r="H17" s="4">
        <v>398004</v>
      </c>
      <c r="J17" s="4">
        <v>3404657</v>
      </c>
      <c r="K17" s="4">
        <v>692881</v>
      </c>
      <c r="L17" s="4">
        <v>976387</v>
      </c>
      <c r="M17" s="4">
        <v>304912</v>
      </c>
      <c r="N17" s="4">
        <v>999798</v>
      </c>
      <c r="O17" s="4">
        <v>430679</v>
      </c>
      <c r="Q17" s="3" t="s">
        <v>11</v>
      </c>
      <c r="R17" s="4">
        <v>4165221</v>
      </c>
      <c r="S17" s="4">
        <v>750406</v>
      </c>
      <c r="T17" s="4">
        <v>1143842</v>
      </c>
      <c r="U17" s="4">
        <v>245399</v>
      </c>
      <c r="V17" s="4">
        <v>1505788</v>
      </c>
      <c r="W17" s="4">
        <v>519786</v>
      </c>
    </row>
    <row r="20" spans="1:23" ht="79.5">
      <c r="A20" s="12"/>
      <c r="B20" s="50" t="s">
        <v>123</v>
      </c>
      <c r="C20" s="50" t="s">
        <v>124</v>
      </c>
      <c r="D20" s="50" t="s">
        <v>125</v>
      </c>
      <c r="E20" s="50" t="s">
        <v>126</v>
      </c>
      <c r="F20" s="50" t="s">
        <v>127</v>
      </c>
      <c r="G20" s="51" t="s">
        <v>128</v>
      </c>
      <c r="H20" s="50" t="s">
        <v>129</v>
      </c>
      <c r="I20" s="50" t="s">
        <v>127</v>
      </c>
      <c r="J20" s="50" t="s">
        <v>130</v>
      </c>
      <c r="K20" s="50" t="s">
        <v>131</v>
      </c>
      <c r="L20" s="50" t="s">
        <v>127</v>
      </c>
      <c r="M20" s="50" t="s">
        <v>128</v>
      </c>
      <c r="N20" s="51" t="s">
        <v>132</v>
      </c>
      <c r="O20" s="51" t="s">
        <v>133</v>
      </c>
      <c r="P20" s="51" t="s">
        <v>134</v>
      </c>
      <c r="Q20" s="51" t="s">
        <v>133</v>
      </c>
      <c r="R20" s="51" t="s">
        <v>141</v>
      </c>
    </row>
    <row r="21" spans="1:23">
      <c r="A21" s="12">
        <v>2015</v>
      </c>
      <c r="B21" s="18">
        <v>74217</v>
      </c>
      <c r="C21" s="18">
        <v>3083778</v>
      </c>
      <c r="D21" s="18">
        <f>C21/B21</f>
        <v>41.550830672217955</v>
      </c>
      <c r="E21" s="18">
        <v>60021</v>
      </c>
      <c r="F21" s="18">
        <v>1632700</v>
      </c>
      <c r="G21" s="18">
        <f>F21/E21</f>
        <v>27.202145915596208</v>
      </c>
      <c r="H21" s="18">
        <v>12170</v>
      </c>
      <c r="I21" s="18">
        <v>1053074</v>
      </c>
      <c r="J21" s="55">
        <f>I21/H21</f>
        <v>86.530320460147905</v>
      </c>
      <c r="K21" s="18">
        <v>2026</v>
      </c>
      <c r="L21" s="18">
        <v>398004</v>
      </c>
      <c r="M21" s="18">
        <f>L21/K21</f>
        <v>196.4481737413623</v>
      </c>
      <c r="N21" s="18">
        <v>37773268</v>
      </c>
      <c r="O21" s="18">
        <f>B21/N21*100</f>
        <v>0.19648021982106501</v>
      </c>
      <c r="P21" s="54">
        <v>106351302</v>
      </c>
      <c r="Q21" s="18">
        <f>C21/P21*100</f>
        <v>2.8996147127564083</v>
      </c>
      <c r="R21" s="18">
        <f>P21/N21</f>
        <v>2.8155176300869704</v>
      </c>
      <c r="T21" s="57" t="s">
        <v>143</v>
      </c>
      <c r="U21">
        <f>C23-C24</f>
        <v>283638</v>
      </c>
    </row>
    <row r="22" spans="1:23">
      <c r="A22" s="12">
        <v>2016</v>
      </c>
      <c r="B22" s="18">
        <v>93120</v>
      </c>
      <c r="C22" s="18">
        <v>3404657</v>
      </c>
      <c r="D22" s="18">
        <f t="shared" ref="D22:D24" si="0">C22/B22</f>
        <v>36.562038230240553</v>
      </c>
      <c r="E22" s="18">
        <v>79645</v>
      </c>
      <c r="F22" s="18">
        <v>1974180</v>
      </c>
      <c r="G22" s="18">
        <f t="shared" ref="G22:G24" si="1">F22/E22</f>
        <v>24.787243392554462</v>
      </c>
      <c r="H22" s="18">
        <v>11113</v>
      </c>
      <c r="I22" s="18">
        <v>999798</v>
      </c>
      <c r="J22" s="55">
        <f t="shared" ref="J22:J23" si="2">I22/H22</f>
        <v>89.966525690632594</v>
      </c>
      <c r="K22" s="18">
        <v>2362</v>
      </c>
      <c r="L22" s="18">
        <v>430679</v>
      </c>
      <c r="M22" s="18">
        <f t="shared" ref="M22:M24" si="3">L22/K22</f>
        <v>182.33657917019474</v>
      </c>
      <c r="N22" s="18">
        <v>38280967</v>
      </c>
      <c r="O22" s="18">
        <f t="shared" ref="O22:O24" si="4">B22/N22*100</f>
        <v>0.2432540431907062</v>
      </c>
      <c r="P22" s="18">
        <v>110631188</v>
      </c>
      <c r="Q22" s="18">
        <f t="shared" ref="Q22:Q24" si="5">C22/P22*100</f>
        <v>3.0774839008327382</v>
      </c>
      <c r="R22" s="18">
        <f t="shared" ref="R22:R24" si="6">P22/N22</f>
        <v>2.8899789286932069</v>
      </c>
      <c r="T22" s="57" t="s">
        <v>142</v>
      </c>
      <c r="U22">
        <f>B24-B23</f>
        <v>17834</v>
      </c>
      <c r="V22" s="58">
        <f>E24/E23</f>
        <v>1.0820845260144805</v>
      </c>
    </row>
    <row r="23" spans="1:23">
      <c r="A23" s="12">
        <v>2017</v>
      </c>
      <c r="B23" s="18">
        <v>127975</v>
      </c>
      <c r="C23" s="18">
        <v>4165221</v>
      </c>
      <c r="D23" s="18">
        <f t="shared" si="0"/>
        <v>32.547145926938853</v>
      </c>
      <c r="E23" s="18">
        <v>106902</v>
      </c>
      <c r="F23" s="18">
        <v>2139647</v>
      </c>
      <c r="G23" s="18">
        <f t="shared" si="1"/>
        <v>20.015032459635929</v>
      </c>
      <c r="H23" s="18">
        <v>18146</v>
      </c>
      <c r="I23" s="18">
        <v>1505788</v>
      </c>
      <c r="J23" s="55">
        <f t="shared" si="2"/>
        <v>82.981814173922629</v>
      </c>
      <c r="K23" s="18">
        <v>2927</v>
      </c>
      <c r="L23" s="18">
        <v>519786</v>
      </c>
      <c r="M23" s="18">
        <f t="shared" si="3"/>
        <v>177.58319098052613</v>
      </c>
      <c r="N23" s="18">
        <v>39297818</v>
      </c>
      <c r="O23" s="18">
        <f t="shared" si="4"/>
        <v>0.32565421316776416</v>
      </c>
      <c r="P23" s="18">
        <v>115442283</v>
      </c>
      <c r="Q23" s="18">
        <f t="shared" si="5"/>
        <v>3.6080549446514323</v>
      </c>
      <c r="R23" s="18">
        <f t="shared" si="6"/>
        <v>2.937625773522591</v>
      </c>
      <c r="T23" s="57" t="s">
        <v>144</v>
      </c>
      <c r="U23" s="56">
        <f>F23-F24</f>
        <v>255604</v>
      </c>
      <c r="V23" s="58">
        <f>F24/F23</f>
        <v>0.88053917305050788</v>
      </c>
    </row>
    <row r="24" spans="1:23">
      <c r="A24" s="12">
        <v>2018</v>
      </c>
      <c r="B24" s="18">
        <v>145809</v>
      </c>
      <c r="C24" s="18">
        <v>3881583</v>
      </c>
      <c r="D24" s="18">
        <f t="shared" si="0"/>
        <v>26.621011048700698</v>
      </c>
      <c r="E24" s="18">
        <v>115677</v>
      </c>
      <c r="F24" s="18">
        <v>1884043</v>
      </c>
      <c r="G24" s="18">
        <f t="shared" si="1"/>
        <v>16.287101152346619</v>
      </c>
      <c r="H24" s="18">
        <v>27980</v>
      </c>
      <c r="I24" s="18">
        <v>1606608</v>
      </c>
      <c r="J24" s="55">
        <f>I24/H24</f>
        <v>57.419871336669047</v>
      </c>
      <c r="K24" s="18">
        <v>2152</v>
      </c>
      <c r="L24" s="18">
        <v>390932</v>
      </c>
      <c r="M24" s="18">
        <f t="shared" si="3"/>
        <v>181.65985130111525</v>
      </c>
      <c r="N24" s="18">
        <v>40580452</v>
      </c>
      <c r="O24" s="18">
        <f t="shared" si="4"/>
        <v>0.35930846704221037</v>
      </c>
      <c r="P24" s="18">
        <v>121982394</v>
      </c>
      <c r="Q24" s="18">
        <f t="shared" si="5"/>
        <v>3.1820846211626246</v>
      </c>
      <c r="R24" s="18">
        <f t="shared" si="6"/>
        <v>3.0059397564127672</v>
      </c>
      <c r="T24" s="57" t="s">
        <v>145</v>
      </c>
      <c r="U24" s="56">
        <f>H24-H23</f>
        <v>9834</v>
      </c>
      <c r="V24" s="58">
        <f>H24/H23</f>
        <v>1.5419376171056982</v>
      </c>
    </row>
    <row r="27" spans="1:23" ht="34.5">
      <c r="A27" s="12"/>
      <c r="B27" s="50" t="s">
        <v>123</v>
      </c>
      <c r="C27" s="50" t="s">
        <v>124</v>
      </c>
    </row>
    <row r="28" spans="1:23">
      <c r="A28" s="12">
        <v>2015</v>
      </c>
      <c r="B28" s="12">
        <v>74217</v>
      </c>
      <c r="C28" s="52">
        <v>3.0837780000000001</v>
      </c>
    </row>
    <row r="29" spans="1:23">
      <c r="A29" s="12">
        <v>2016</v>
      </c>
      <c r="B29" s="12">
        <v>93120</v>
      </c>
      <c r="C29" s="52">
        <v>3.4046569999999998</v>
      </c>
    </row>
    <row r="30" spans="1:23">
      <c r="A30" s="12">
        <v>2017</v>
      </c>
      <c r="B30" s="12">
        <v>127975</v>
      </c>
      <c r="C30" s="52">
        <v>4.1652209999999998</v>
      </c>
    </row>
    <row r="31" spans="1:23">
      <c r="A31" s="12">
        <v>2018</v>
      </c>
      <c r="B31" s="12">
        <v>145809</v>
      </c>
      <c r="C31" s="52">
        <v>3.881583</v>
      </c>
    </row>
    <row r="33" spans="1:4">
      <c r="B33" t="s">
        <v>135</v>
      </c>
      <c r="C33" t="s">
        <v>136</v>
      </c>
      <c r="D33" t="s">
        <v>137</v>
      </c>
    </row>
    <row r="34" spans="1:4">
      <c r="A34">
        <v>2015</v>
      </c>
      <c r="B34">
        <v>60021</v>
      </c>
      <c r="C34">
        <v>12170</v>
      </c>
      <c r="D34">
        <v>2026</v>
      </c>
    </row>
    <row r="35" spans="1:4">
      <c r="A35">
        <v>2016</v>
      </c>
      <c r="B35">
        <v>79645</v>
      </c>
      <c r="C35">
        <v>11113</v>
      </c>
      <c r="D35">
        <v>2362</v>
      </c>
    </row>
    <row r="36" spans="1:4">
      <c r="A36">
        <v>2017</v>
      </c>
      <c r="B36">
        <v>106902</v>
      </c>
      <c r="C36">
        <v>18146</v>
      </c>
      <c r="D36">
        <v>2927</v>
      </c>
    </row>
    <row r="37" spans="1:4">
      <c r="A37">
        <v>2018</v>
      </c>
      <c r="B37">
        <v>115677</v>
      </c>
      <c r="C37">
        <v>27980</v>
      </c>
      <c r="D37">
        <v>2152</v>
      </c>
    </row>
  </sheetData>
  <mergeCells count="58">
    <mergeCell ref="AA12:AC12"/>
    <mergeCell ref="C13:H13"/>
    <mergeCell ref="J13:O13"/>
    <mergeCell ref="R13:W13"/>
    <mergeCell ref="AA13:AA14"/>
    <mergeCell ref="AB13:AB14"/>
    <mergeCell ref="AC13:AC14"/>
    <mergeCell ref="C14:C15"/>
    <mergeCell ref="D14:H14"/>
    <mergeCell ref="J14:J15"/>
    <mergeCell ref="Y10:Y14"/>
    <mergeCell ref="Z10:AC10"/>
    <mergeCell ref="C11:H11"/>
    <mergeCell ref="J11:O11"/>
    <mergeCell ref="R11:W11"/>
    <mergeCell ref="Z11:AC11"/>
    <mergeCell ref="C12:H12"/>
    <mergeCell ref="J12:O12"/>
    <mergeCell ref="R12:W12"/>
    <mergeCell ref="Z12:Z14"/>
    <mergeCell ref="A10:A15"/>
    <mergeCell ref="B10:B15"/>
    <mergeCell ref="C10:H10"/>
    <mergeCell ref="J10:O10"/>
    <mergeCell ref="Q10:Q15"/>
    <mergeCell ref="R10:W10"/>
    <mergeCell ref="K14:O14"/>
    <mergeCell ref="R14:R15"/>
    <mergeCell ref="S14:W14"/>
    <mergeCell ref="AA3:AC3"/>
    <mergeCell ref="C4:H4"/>
    <mergeCell ref="J4:O4"/>
    <mergeCell ref="R4:W4"/>
    <mergeCell ref="AA4:AA5"/>
    <mergeCell ref="AB4:AB5"/>
    <mergeCell ref="AC4:AC5"/>
    <mergeCell ref="C5:C6"/>
    <mergeCell ref="D5:H5"/>
    <mergeCell ref="J5:J6"/>
    <mergeCell ref="Y1:Y5"/>
    <mergeCell ref="Z1:AC1"/>
    <mergeCell ref="C2:H2"/>
    <mergeCell ref="J2:O2"/>
    <mergeCell ref="R2:W2"/>
    <mergeCell ref="Z2:AC2"/>
    <mergeCell ref="C3:H3"/>
    <mergeCell ref="J3:O3"/>
    <mergeCell ref="R3:W3"/>
    <mergeCell ref="Z3:Z5"/>
    <mergeCell ref="A1:A6"/>
    <mergeCell ref="B1:B6"/>
    <mergeCell ref="C1:H1"/>
    <mergeCell ref="J1:O1"/>
    <mergeCell ref="Q1:Q6"/>
    <mergeCell ref="R1:W1"/>
    <mergeCell ref="K5:O5"/>
    <mergeCell ref="R5:R6"/>
    <mergeCell ref="S5:W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8"/>
  <sheetViews>
    <sheetView topLeftCell="A7" workbookViewId="0">
      <selection activeCell="I35" sqref="I35"/>
    </sheetView>
  </sheetViews>
  <sheetFormatPr defaultRowHeight="15"/>
  <cols>
    <col min="1" max="1" width="22.7109375" customWidth="1"/>
  </cols>
  <sheetData>
    <row r="1" spans="1:2">
      <c r="A1" t="s">
        <v>139</v>
      </c>
      <c r="B1" t="s">
        <v>138</v>
      </c>
    </row>
    <row r="2" spans="1:2">
      <c r="A2" t="s">
        <v>93</v>
      </c>
      <c r="B2">
        <v>271600</v>
      </c>
    </row>
    <row r="3" spans="1:2">
      <c r="A3" t="s">
        <v>22</v>
      </c>
      <c r="B3">
        <v>263000</v>
      </c>
    </row>
    <row r="4" spans="1:2">
      <c r="A4" t="s">
        <v>38</v>
      </c>
      <c r="B4">
        <v>263000</v>
      </c>
    </row>
    <row r="5" spans="1:2">
      <c r="A5" t="s">
        <v>19</v>
      </c>
      <c r="B5">
        <v>260000</v>
      </c>
    </row>
    <row r="6" spans="1:2">
      <c r="A6" t="s">
        <v>31</v>
      </c>
      <c r="B6">
        <v>256000</v>
      </c>
    </row>
    <row r="7" spans="1:2">
      <c r="A7" t="s">
        <v>109</v>
      </c>
      <c r="B7">
        <v>195775.33039647577</v>
      </c>
    </row>
    <row r="8" spans="1:2">
      <c r="A8" t="s">
        <v>51</v>
      </c>
      <c r="B8">
        <v>193921.05263157896</v>
      </c>
    </row>
    <row r="9" spans="1:2">
      <c r="A9" t="s">
        <v>110</v>
      </c>
      <c r="B9">
        <v>186459.89304812835</v>
      </c>
    </row>
    <row r="10" spans="1:2">
      <c r="A10" t="s">
        <v>11</v>
      </c>
      <c r="B10">
        <v>181659.85130111524</v>
      </c>
    </row>
    <row r="11" spans="1:2">
      <c r="A11" t="s">
        <v>21</v>
      </c>
      <c r="B11">
        <v>175452.63157894739</v>
      </c>
    </row>
    <row r="12" spans="1:2">
      <c r="A12" t="s">
        <v>47</v>
      </c>
      <c r="B12">
        <v>149147.05882352943</v>
      </c>
    </row>
    <row r="13" spans="1:2">
      <c r="A13" t="s">
        <v>81</v>
      </c>
      <c r="B13">
        <v>118033.33333333333</v>
      </c>
    </row>
    <row r="14" spans="1:2">
      <c r="A14" t="s">
        <v>89</v>
      </c>
      <c r="B14">
        <v>79000</v>
      </c>
    </row>
    <row r="15" spans="1:2">
      <c r="A15" t="s">
        <v>94</v>
      </c>
      <c r="B15">
        <v>79000</v>
      </c>
    </row>
    <row r="16" spans="1:2">
      <c r="A16" t="s">
        <v>66</v>
      </c>
      <c r="B16">
        <v>74666.666666666672</v>
      </c>
    </row>
    <row r="17" spans="1:2">
      <c r="A17" t="s">
        <v>92</v>
      </c>
      <c r="B17">
        <v>65000</v>
      </c>
    </row>
    <row r="18" spans="1:2">
      <c r="A18" t="s">
        <v>42</v>
      </c>
      <c r="B18">
        <v>53571.428571428572</v>
      </c>
    </row>
  </sheetData>
  <conditionalFormatting sqref="B1:B1048576">
    <cfRule type="top10" dxfId="0" priority="1" rank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2017</vt:lpstr>
      <vt:lpstr>2018 Расчеты</vt:lpstr>
      <vt:lpstr>Сравнение 2015-2018</vt:lpstr>
      <vt:lpstr>График налог суперкар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olgab</dc:creator>
  <cp:lastModifiedBy>danilov</cp:lastModifiedBy>
  <dcterms:created xsi:type="dcterms:W3CDTF">2019-11-14T12:03:31Z</dcterms:created>
  <dcterms:modified xsi:type="dcterms:W3CDTF">2019-11-18T15:38:19Z</dcterms:modified>
</cp:coreProperties>
</file>