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0" yWindow="30" windowWidth="16215" windowHeight="5250" activeTab="1"/>
  </bookViews>
  <sheets>
    <sheet name="Plant report" sheetId="1" r:id="rId1"/>
    <sheet name="Sales" sheetId="2" r:id="rId2"/>
  </sheets>
  <externalReferences>
    <externalReference r:id="rId3"/>
    <externalReference r:id="rId4"/>
  </externalReferences>
  <calcPr calcId="125725"/>
</workbook>
</file>

<file path=xl/calcChain.xml><?xml version="1.0" encoding="utf-8"?>
<calcChain xmlns="http://schemas.openxmlformats.org/spreadsheetml/2006/main">
  <c r="F19" i="2"/>
  <c r="F34"/>
  <c r="C48"/>
  <c r="C32"/>
  <c r="D48"/>
  <c r="D15"/>
  <c r="D19"/>
  <c r="G29"/>
  <c r="D30"/>
  <c r="D34"/>
  <c r="D42"/>
  <c r="G45"/>
  <c r="D46"/>
  <c r="G48"/>
  <c r="F45"/>
  <c r="C45"/>
  <c r="F44"/>
  <c r="C44"/>
  <c r="F43"/>
  <c r="C43"/>
  <c r="G41"/>
  <c r="F41"/>
  <c r="C41"/>
  <c r="F40"/>
  <c r="C40"/>
  <c r="F39"/>
  <c r="C39"/>
  <c r="D38"/>
  <c r="G37"/>
  <c r="F36"/>
  <c r="C36"/>
  <c r="G33"/>
  <c r="F31"/>
  <c r="C31"/>
  <c r="F29"/>
  <c r="C29"/>
  <c r="F28"/>
  <c r="C28"/>
  <c r="D26"/>
  <c r="C26"/>
  <c r="G25"/>
  <c r="D22"/>
  <c r="C22"/>
  <c r="G21"/>
  <c r="D18"/>
  <c r="C18"/>
  <c r="G17"/>
  <c r="F16"/>
  <c r="D14"/>
  <c r="C14"/>
  <c r="G13"/>
  <c r="F13"/>
  <c r="F12"/>
  <c r="D11"/>
  <c r="D10"/>
  <c r="C10"/>
  <c r="G9"/>
  <c r="F9"/>
  <c r="D7"/>
  <c r="D6"/>
  <c r="C6"/>
  <c r="G5"/>
  <c r="F5"/>
  <c r="F3"/>
  <c r="D3"/>
  <c r="J14" i="1"/>
  <c r="E13"/>
  <c r="F13" s="1"/>
  <c r="C13"/>
  <c r="B13"/>
  <c r="C12"/>
  <c r="B12"/>
  <c r="E11"/>
  <c r="F11" s="1"/>
  <c r="C11"/>
  <c r="B11"/>
  <c r="B14" s="1"/>
  <c r="H10"/>
  <c r="G10"/>
  <c r="D10"/>
  <c r="C10"/>
  <c r="H9"/>
  <c r="G9"/>
  <c r="D9" s="1"/>
  <c r="D14" s="1"/>
  <c r="C9"/>
  <c r="I5"/>
  <c r="C13" i="2" l="1"/>
  <c r="D47"/>
  <c r="F20"/>
  <c r="G4"/>
  <c r="C37"/>
  <c r="C9"/>
  <c r="F8"/>
  <c r="D44"/>
  <c r="I44" s="1"/>
  <c r="D40"/>
  <c r="I40" s="1"/>
  <c r="D36"/>
  <c r="D32"/>
  <c r="D20"/>
  <c r="D16"/>
  <c r="D8"/>
  <c r="F27"/>
  <c r="F18"/>
  <c r="G46"/>
  <c r="G38"/>
  <c r="G26"/>
  <c r="G18"/>
  <c r="G10"/>
  <c r="I10" s="1"/>
  <c r="C21"/>
  <c r="J5"/>
  <c r="I26"/>
  <c r="J29"/>
  <c r="C30"/>
  <c r="I30" s="1"/>
  <c r="C46"/>
  <c r="I46" s="1"/>
  <c r="D28"/>
  <c r="H28" s="1"/>
  <c r="D24"/>
  <c r="D12"/>
  <c r="F23"/>
  <c r="G42"/>
  <c r="G34"/>
  <c r="G30"/>
  <c r="G22"/>
  <c r="I22" s="1"/>
  <c r="G14"/>
  <c r="I14" s="1"/>
  <c r="G6"/>
  <c r="I6" s="1"/>
  <c r="J13"/>
  <c r="I18"/>
  <c r="J41"/>
  <c r="J9"/>
  <c r="J34"/>
  <c r="J45"/>
  <c r="H26"/>
  <c r="H18"/>
  <c r="E9" i="1"/>
  <c r="F9" s="1"/>
  <c r="I13"/>
  <c r="E10"/>
  <c r="F10" s="1"/>
  <c r="H11"/>
  <c r="E12"/>
  <c r="C14"/>
  <c r="G14"/>
  <c r="I12"/>
  <c r="H12"/>
  <c r="I11"/>
  <c r="H13"/>
  <c r="J18" i="2" l="1"/>
  <c r="H30"/>
  <c r="I28"/>
  <c r="H40"/>
  <c r="H46"/>
  <c r="F42"/>
  <c r="J42" s="1"/>
  <c r="D13"/>
  <c r="D29"/>
  <c r="D45"/>
  <c r="D39"/>
  <c r="D23"/>
  <c r="G31"/>
  <c r="J31" s="1"/>
  <c r="G15"/>
  <c r="C5"/>
  <c r="G12"/>
  <c r="J12" s="1"/>
  <c r="G28"/>
  <c r="J28" s="1"/>
  <c r="G44"/>
  <c r="J44" s="1"/>
  <c r="C42"/>
  <c r="C16"/>
  <c r="F47"/>
  <c r="F26"/>
  <c r="J26" s="1"/>
  <c r="F11"/>
  <c r="C23"/>
  <c r="C7"/>
  <c r="F37"/>
  <c r="J37" s="1"/>
  <c r="F14"/>
  <c r="C35"/>
  <c r="D9"/>
  <c r="D25"/>
  <c r="D41"/>
  <c r="D43"/>
  <c r="D27"/>
  <c r="G35"/>
  <c r="G19"/>
  <c r="J19" s="1"/>
  <c r="G3"/>
  <c r="G47"/>
  <c r="C38"/>
  <c r="G8"/>
  <c r="J8" s="1"/>
  <c r="G24"/>
  <c r="G40"/>
  <c r="J40" s="1"/>
  <c r="C20"/>
  <c r="C4"/>
  <c r="F30"/>
  <c r="J30" s="1"/>
  <c r="F15"/>
  <c r="C27"/>
  <c r="C11"/>
  <c r="F46"/>
  <c r="J46" s="1"/>
  <c r="F21"/>
  <c r="J21" s="1"/>
  <c r="F4"/>
  <c r="D5"/>
  <c r="D21"/>
  <c r="D37"/>
  <c r="D31"/>
  <c r="G39"/>
  <c r="J39" s="1"/>
  <c r="G23"/>
  <c r="J23" s="1"/>
  <c r="G7"/>
  <c r="D4"/>
  <c r="F33"/>
  <c r="J33" s="1"/>
  <c r="C25"/>
  <c r="G20"/>
  <c r="G36"/>
  <c r="J36" s="1"/>
  <c r="C24"/>
  <c r="C8"/>
  <c r="F32"/>
  <c r="F17"/>
  <c r="J17" s="1"/>
  <c r="C33"/>
  <c r="C15"/>
  <c r="C47"/>
  <c r="F25"/>
  <c r="J25" s="1"/>
  <c r="F6"/>
  <c r="F24"/>
  <c r="F48"/>
  <c r="D17"/>
  <c r="D33"/>
  <c r="D35"/>
  <c r="G43"/>
  <c r="J43" s="1"/>
  <c r="G27"/>
  <c r="J27" s="1"/>
  <c r="G11"/>
  <c r="C17"/>
  <c r="G16"/>
  <c r="J16" s="1"/>
  <c r="G32"/>
  <c r="I32" s="1"/>
  <c r="C34"/>
  <c r="C12"/>
  <c r="F38"/>
  <c r="J38" s="1"/>
  <c r="F22"/>
  <c r="F7"/>
  <c r="J7" s="1"/>
  <c r="C19"/>
  <c r="C3"/>
  <c r="F35"/>
  <c r="F10"/>
  <c r="J20"/>
  <c r="H44"/>
  <c r="F12" i="1"/>
  <c r="I14"/>
  <c r="I6" s="1"/>
  <c r="E14"/>
  <c r="F14" s="1"/>
  <c r="H14"/>
  <c r="I36" i="2" l="1"/>
  <c r="J24"/>
  <c r="I17"/>
  <c r="H17"/>
  <c r="H15"/>
  <c r="I15"/>
  <c r="I31"/>
  <c r="H31"/>
  <c r="I38"/>
  <c r="H38"/>
  <c r="I16"/>
  <c r="H16"/>
  <c r="H45"/>
  <c r="I45"/>
  <c r="I13"/>
  <c r="H13"/>
  <c r="I37"/>
  <c r="H37"/>
  <c r="I20"/>
  <c r="H20"/>
  <c r="J3"/>
  <c r="G49"/>
  <c r="H14"/>
  <c r="J14"/>
  <c r="H7"/>
  <c r="I7"/>
  <c r="H6"/>
  <c r="J6"/>
  <c r="I33"/>
  <c r="H33"/>
  <c r="F49"/>
  <c r="J4"/>
  <c r="H41"/>
  <c r="I41"/>
  <c r="I9"/>
  <c r="H9"/>
  <c r="I42"/>
  <c r="H42"/>
  <c r="I5"/>
  <c r="H5"/>
  <c r="H29"/>
  <c r="I29"/>
  <c r="J35"/>
  <c r="D49"/>
  <c r="J11"/>
  <c r="J47"/>
  <c r="H19"/>
  <c r="I19"/>
  <c r="I25"/>
  <c r="H25"/>
  <c r="I27"/>
  <c r="H27"/>
  <c r="I35"/>
  <c r="H35"/>
  <c r="J22"/>
  <c r="H22"/>
  <c r="I12"/>
  <c r="H12"/>
  <c r="I8"/>
  <c r="H8"/>
  <c r="H39"/>
  <c r="I39"/>
  <c r="H10"/>
  <c r="J10"/>
  <c r="I3"/>
  <c r="C49"/>
  <c r="E37" s="1"/>
  <c r="H3"/>
  <c r="I34"/>
  <c r="H34"/>
  <c r="J48"/>
  <c r="I48"/>
  <c r="H48"/>
  <c r="I47"/>
  <c r="H47"/>
  <c r="H32"/>
  <c r="J32"/>
  <c r="H24"/>
  <c r="I24"/>
  <c r="H21"/>
  <c r="I21"/>
  <c r="H11"/>
  <c r="I11"/>
  <c r="I4"/>
  <c r="H4"/>
  <c r="H43"/>
  <c r="I43"/>
  <c r="H23"/>
  <c r="I23"/>
  <c r="H36"/>
  <c r="J15"/>
  <c r="E39" l="1"/>
  <c r="E31"/>
  <c r="E38"/>
  <c r="E7"/>
  <c r="E44"/>
  <c r="E20"/>
  <c r="E9"/>
  <c r="E23"/>
  <c r="E14"/>
  <c r="E8"/>
  <c r="E24"/>
  <c r="E29"/>
  <c r="E45"/>
  <c r="E46"/>
  <c r="E43"/>
  <c r="E26"/>
  <c r="E22"/>
  <c r="E47"/>
  <c r="E18"/>
  <c r="E48"/>
  <c r="E28"/>
  <c r="E41"/>
  <c r="E21"/>
  <c r="E12"/>
  <c r="E34"/>
  <c r="E11"/>
  <c r="E10"/>
  <c r="E15"/>
  <c r="E32"/>
  <c r="E33"/>
  <c r="E42"/>
  <c r="E6"/>
  <c r="E19"/>
  <c r="E30"/>
  <c r="E27"/>
  <c r="E36"/>
  <c r="E16"/>
  <c r="E40"/>
  <c r="E5"/>
  <c r="E35"/>
  <c r="E3"/>
  <c r="E4"/>
  <c r="E25"/>
  <c r="E17"/>
  <c r="I49"/>
  <c r="J49"/>
  <c r="E13"/>
  <c r="H49"/>
  <c r="E49" l="1"/>
</calcChain>
</file>

<file path=xl/sharedStrings.xml><?xml version="1.0" encoding="utf-8"?>
<sst xmlns="http://schemas.openxmlformats.org/spreadsheetml/2006/main" count="43" uniqueCount="40">
  <si>
    <t>%</t>
  </si>
  <si>
    <t>01. 20…</t>
  </si>
  <si>
    <t>Выпуск</t>
  </si>
  <si>
    <t>Раб.часы</t>
  </si>
  <si>
    <t>План, шт</t>
  </si>
  <si>
    <t>Факт</t>
  </si>
  <si>
    <t>Образец стандартного отчета "Анализ отклонений" (Plant report)</t>
  </si>
  <si>
    <t>Валюта</t>
  </si>
  <si>
    <t>Руб</t>
  </si>
  <si>
    <t>План</t>
  </si>
  <si>
    <t>Затраты</t>
  </si>
  <si>
    <t>Станд</t>
  </si>
  <si>
    <t>Сырье</t>
  </si>
  <si>
    <t>Труд</t>
  </si>
  <si>
    <t>Переменг.затраты</t>
  </si>
  <si>
    <t>Фикс. Затраты</t>
  </si>
  <si>
    <t>Амортизаци</t>
  </si>
  <si>
    <t>ИТОГО</t>
  </si>
  <si>
    <t>Отклонения</t>
  </si>
  <si>
    <t>Ценовые</t>
  </si>
  <si>
    <t>Эффективность</t>
  </si>
  <si>
    <t>Объем</t>
  </si>
  <si>
    <t>Тех.модификация</t>
  </si>
  <si>
    <t>абс</t>
  </si>
  <si>
    <t>эффект объема, нет</t>
  </si>
  <si>
    <t>09.20…</t>
  </si>
  <si>
    <t>Месяц</t>
  </si>
  <si>
    <t>Факт кол-во</t>
  </si>
  <si>
    <t>План  кол-во</t>
  </si>
  <si>
    <t>Линейка продукции</t>
  </si>
  <si>
    <t>Выручка факт</t>
  </si>
  <si>
    <t>Выручка план</t>
  </si>
  <si>
    <t>Отчет по продажам (Salrs variances report)</t>
  </si>
  <si>
    <t>Ср.цена факт</t>
  </si>
  <si>
    <t>Ср.цена план</t>
  </si>
  <si>
    <t>∆ Объем</t>
  </si>
  <si>
    <t>∆ Цена</t>
  </si>
  <si>
    <t>Факт кол-во - микс</t>
  </si>
  <si>
    <t>∆ Mикс</t>
  </si>
  <si>
    <t>∆ Прочая реализация</t>
  </si>
</sst>
</file>

<file path=xl/styles.xml><?xml version="1.0" encoding="utf-8"?>
<styleSheet xmlns="http://schemas.openxmlformats.org/spreadsheetml/2006/main">
  <numFmts count="7">
    <numFmt numFmtId="41" formatCode="_-* #,##0_р_._-;\-* #,##0_р_._-;_-* &quot;-&quot;_р_._-;_-@_-"/>
    <numFmt numFmtId="43" formatCode="_-* #,##0.00_р_._-;\-* #,##0.00_р_._-;_-* &quot;-&quot;??_р_._-;_-@_-"/>
    <numFmt numFmtId="164" formatCode="_ * #,##0_ ;_ * \-#,##0_ ;_ * &quot;-&quot;??_ ;_ @_ "/>
    <numFmt numFmtId="165" formatCode="0.0%"/>
    <numFmt numFmtId="166" formatCode="#,##0.0000"/>
    <numFmt numFmtId="167" formatCode="_-* #,##0_-;\-* #,##0_-;_-* &quot;-&quot;_-;_-@_-"/>
    <numFmt numFmtId="168" formatCode="_ * #,##0.00_ ;_ * \-#,##0.00_ ;_ * &quot;-&quot;??_ ;_ @_ "/>
  </numFmts>
  <fonts count="3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Times New Roman"/>
      <family val="1"/>
    </font>
    <font>
      <sz val="10"/>
      <name val="Times New Roman"/>
      <family val="1"/>
    </font>
    <font>
      <sz val="12"/>
      <name val="宋体"/>
      <charset val="134"/>
    </font>
    <font>
      <b/>
      <sz val="12"/>
      <color indexed="53"/>
      <name val="Times New Roman"/>
      <family val="1"/>
      <charset val="204"/>
    </font>
    <font>
      <sz val="10"/>
      <color indexed="64"/>
      <name val="Arial"/>
      <family val="2"/>
      <charset val="204"/>
    </font>
    <font>
      <sz val="10"/>
      <name val="Helv"/>
      <family val="2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6"/>
      <color indexed="53"/>
      <name val="Times New Roman"/>
      <family val="1"/>
    </font>
    <font>
      <sz val="11"/>
      <name val="Times New Roman"/>
      <family val="1"/>
    </font>
    <font>
      <b/>
      <sz val="12"/>
      <color indexed="12"/>
      <name val="Times New Roman"/>
      <family val="1"/>
      <charset val="204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name val="Arial"/>
      <family val="2"/>
      <charset val="204"/>
    </font>
    <font>
      <b/>
      <sz val="11"/>
      <name val="Times New Roman"/>
      <family val="1"/>
    </font>
    <font>
      <b/>
      <u/>
      <sz val="10"/>
      <name val="Helv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indexed="12"/>
      <name val="Times New Roman"/>
      <family val="1"/>
    </font>
    <font>
      <b/>
      <sz val="10"/>
      <color indexed="12"/>
      <name val="Arial Cyr"/>
      <charset val="204"/>
    </font>
    <font>
      <b/>
      <sz val="12"/>
      <color indexed="12"/>
      <name val="Times New Roman"/>
      <family val="1"/>
    </font>
    <font>
      <b/>
      <sz val="10"/>
      <color indexed="53"/>
      <name val="Tahoma"/>
      <family val="2"/>
      <charset val="204"/>
    </font>
    <font>
      <sz val="10"/>
      <name val="Tahoma"/>
      <family val="2"/>
    </font>
    <font>
      <b/>
      <sz val="10"/>
      <name val="Tahoma"/>
      <family val="2"/>
    </font>
    <font>
      <b/>
      <i/>
      <sz val="12"/>
      <name val="Times New Roman"/>
      <family val="1"/>
    </font>
    <font>
      <b/>
      <i/>
      <sz val="11"/>
      <color indexed="53"/>
      <name val="Times New Roman"/>
      <family val="1"/>
    </font>
    <font>
      <b/>
      <sz val="10"/>
      <color indexed="53"/>
      <name val="Times New Roman"/>
      <family val="1"/>
      <charset val="204"/>
    </font>
    <font>
      <sz val="10"/>
      <color indexed="10"/>
      <name val="Tahoma"/>
      <family val="2"/>
    </font>
    <font>
      <sz val="8"/>
      <name val="Tahoma"/>
      <family val="2"/>
    </font>
    <font>
      <sz val="8"/>
      <color indexed="14"/>
      <name val="Tahoma"/>
      <family val="2"/>
    </font>
    <font>
      <b/>
      <sz val="8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6" fillId="0" borderId="0"/>
    <xf numFmtId="0" fontId="17" fillId="0" borderId="0"/>
  </cellStyleXfs>
  <cellXfs count="155">
    <xf numFmtId="0" fontId="0" fillId="0" borderId="0" xfId="0"/>
    <xf numFmtId="164" fontId="2" fillId="0" borderId="1" xfId="1" applyNumberFormat="1" applyFont="1" applyFill="1" applyBorder="1" applyAlignment="1">
      <alignment vertical="center"/>
    </xf>
    <xf numFmtId="164" fontId="3" fillId="0" borderId="2" xfId="1" applyNumberFormat="1" applyFont="1" applyFill="1" applyBorder="1" applyAlignment="1">
      <alignment vertical="center"/>
    </xf>
    <xf numFmtId="164" fontId="2" fillId="0" borderId="2" xfId="1" applyNumberFormat="1" applyFont="1" applyFill="1" applyBorder="1" applyAlignment="1">
      <alignment vertical="center"/>
    </xf>
    <xf numFmtId="10" fontId="2" fillId="0" borderId="2" xfId="3" applyNumberFormat="1" applyFont="1" applyFill="1" applyBorder="1" applyAlignment="1">
      <alignment vertical="center"/>
    </xf>
    <xf numFmtId="165" fontId="2" fillId="0" borderId="2" xfId="3" applyNumberFormat="1" applyFont="1" applyFill="1" applyBorder="1" applyAlignment="1">
      <alignment vertical="center"/>
    </xf>
    <xf numFmtId="0" fontId="7" fillId="0" borderId="0" xfId="5" applyFont="1" applyFill="1"/>
    <xf numFmtId="164" fontId="2" fillId="0" borderId="4" xfId="1" applyNumberFormat="1" applyFont="1" applyFill="1" applyBorder="1" applyAlignment="1">
      <alignment vertical="center"/>
    </xf>
    <xf numFmtId="164" fontId="3" fillId="0" borderId="0" xfId="1" applyNumberFormat="1" applyFont="1" applyFill="1" applyBorder="1" applyAlignment="1">
      <alignment vertical="center"/>
    </xf>
    <xf numFmtId="164" fontId="9" fillId="0" borderId="0" xfId="1" applyNumberFormat="1" applyFont="1" applyFill="1" applyBorder="1" applyAlignment="1" applyProtection="1">
      <alignment horizontal="left" vertical="center"/>
    </xf>
    <xf numFmtId="164" fontId="2" fillId="0" borderId="0" xfId="1" applyNumberFormat="1" applyFont="1" applyFill="1" applyBorder="1" applyAlignment="1">
      <alignment vertical="center"/>
    </xf>
    <xf numFmtId="10" fontId="2" fillId="0" borderId="0" xfId="3" applyNumberFormat="1" applyFont="1" applyFill="1" applyBorder="1" applyAlignment="1">
      <alignment vertical="center"/>
    </xf>
    <xf numFmtId="165" fontId="2" fillId="0" borderId="0" xfId="3" applyNumberFormat="1" applyFont="1" applyFill="1" applyBorder="1" applyAlignment="1">
      <alignment vertical="center"/>
    </xf>
    <xf numFmtId="164" fontId="10" fillId="0" borderId="5" xfId="1" applyNumberFormat="1" applyFont="1" applyFill="1" applyBorder="1" applyAlignment="1" applyProtection="1">
      <alignment horizontal="left" vertical="center"/>
    </xf>
    <xf numFmtId="164" fontId="11" fillId="0" borderId="6" xfId="1" applyNumberFormat="1" applyFont="1" applyFill="1" applyBorder="1" applyAlignment="1">
      <alignment horizontal="left" vertical="center"/>
    </xf>
    <xf numFmtId="164" fontId="12" fillId="0" borderId="7" xfId="1" applyNumberFormat="1" applyFont="1" applyFill="1" applyBorder="1" applyAlignment="1">
      <alignment horizontal="center" vertical="center"/>
    </xf>
    <xf numFmtId="164" fontId="13" fillId="0" borderId="8" xfId="4" applyNumberFormat="1" applyFont="1" applyFill="1" applyBorder="1" applyAlignment="1" applyProtection="1">
      <alignment horizontal="right" vertical="center"/>
    </xf>
    <xf numFmtId="164" fontId="14" fillId="0" borderId="1" xfId="1" applyNumberFormat="1" applyFont="1" applyFill="1" applyBorder="1" applyAlignment="1">
      <alignment vertical="center"/>
    </xf>
    <xf numFmtId="164" fontId="15" fillId="0" borderId="9" xfId="1" applyNumberFormat="1" applyFont="1" applyFill="1" applyBorder="1" applyAlignment="1">
      <alignment vertical="center"/>
    </xf>
    <xf numFmtId="164" fontId="16" fillId="0" borderId="2" xfId="1" applyNumberFormat="1" applyFont="1" applyFill="1" applyBorder="1" applyAlignment="1">
      <alignment vertical="center"/>
    </xf>
    <xf numFmtId="164" fontId="16" fillId="0" borderId="1" xfId="1" applyNumberFormat="1" applyFont="1" applyFill="1" applyBorder="1" applyAlignment="1">
      <alignment vertical="center"/>
    </xf>
    <xf numFmtId="10" fontId="16" fillId="0" borderId="3" xfId="3" applyNumberFormat="1" applyFont="1" applyFill="1" applyBorder="1" applyAlignment="1">
      <alignment vertical="center"/>
    </xf>
    <xf numFmtId="164" fontId="15" fillId="0" borderId="0" xfId="1" applyNumberFormat="1" applyFont="1" applyFill="1" applyBorder="1" applyAlignment="1" applyProtection="1">
      <alignment horizontal="left" vertical="center" wrapText="1"/>
    </xf>
    <xf numFmtId="164" fontId="17" fillId="2" borderId="0" xfId="4" applyNumberFormat="1" applyFont="1" applyFill="1" applyBorder="1" applyAlignment="1" applyProtection="1">
      <alignment vertical="center"/>
    </xf>
    <xf numFmtId="164" fontId="2" fillId="0" borderId="5" xfId="1" applyNumberFormat="1" applyFont="1" applyFill="1" applyBorder="1" applyAlignment="1">
      <alignment vertical="center"/>
    </xf>
    <xf numFmtId="164" fontId="14" fillId="0" borderId="6" xfId="1" applyNumberFormat="1" applyFont="1" applyFill="1" applyBorder="1" applyAlignment="1">
      <alignment vertical="center"/>
    </xf>
    <xf numFmtId="164" fontId="15" fillId="0" borderId="10" xfId="1" applyNumberFormat="1" applyFont="1" applyFill="1" applyBorder="1" applyAlignment="1">
      <alignment vertical="center"/>
    </xf>
    <xf numFmtId="164" fontId="16" fillId="0" borderId="11" xfId="1" applyNumberFormat="1" applyFont="1" applyFill="1" applyBorder="1" applyAlignment="1">
      <alignment vertical="center"/>
    </xf>
    <xf numFmtId="164" fontId="16" fillId="0" borderId="6" xfId="1" applyNumberFormat="1" applyFont="1" applyFill="1" applyBorder="1" applyAlignment="1">
      <alignment vertical="center"/>
    </xf>
    <xf numFmtId="10" fontId="16" fillId="0" borderId="12" xfId="3" applyNumberFormat="1" applyFont="1" applyFill="1" applyBorder="1" applyAlignment="1">
      <alignment vertical="center"/>
    </xf>
    <xf numFmtId="165" fontId="17" fillId="2" borderId="0" xfId="3" applyNumberFormat="1" applyFont="1" applyFill="1" applyBorder="1" applyAlignment="1">
      <alignment vertical="center"/>
    </xf>
    <xf numFmtId="164" fontId="7" fillId="0" borderId="0" xfId="5" applyNumberFormat="1" applyFont="1" applyFill="1"/>
    <xf numFmtId="0" fontId="7" fillId="0" borderId="0" xfId="5" applyFont="1" applyFill="1" applyBorder="1"/>
    <xf numFmtId="164" fontId="18" fillId="0" borderId="13" xfId="1" applyNumberFormat="1" applyFont="1" applyFill="1" applyBorder="1" applyAlignment="1">
      <alignment horizontal="center" vertical="center"/>
    </xf>
    <xf numFmtId="164" fontId="18" fillId="0" borderId="14" xfId="1" applyNumberFormat="1" applyFont="1" applyFill="1" applyBorder="1" applyAlignment="1" applyProtection="1">
      <alignment horizontal="center" vertical="center"/>
    </xf>
    <xf numFmtId="10" fontId="18" fillId="0" borderId="17" xfId="3" applyNumberFormat="1" applyFont="1" applyFill="1" applyBorder="1" applyAlignment="1" applyProtection="1">
      <alignment horizontal="center" vertical="center"/>
    </xf>
    <xf numFmtId="164" fontId="18" fillId="0" borderId="18" xfId="1" applyNumberFormat="1" applyFont="1" applyFill="1" applyBorder="1" applyAlignment="1" applyProtection="1">
      <alignment horizontal="center" vertical="center"/>
    </xf>
    <xf numFmtId="164" fontId="18" fillId="0" borderId="19" xfId="1" applyNumberFormat="1" applyFont="1" applyFill="1" applyBorder="1" applyAlignment="1" applyProtection="1">
      <alignment horizontal="center" vertical="center"/>
    </xf>
    <xf numFmtId="164" fontId="18" fillId="0" borderId="20" xfId="1" applyNumberFormat="1" applyFont="1" applyFill="1" applyBorder="1" applyAlignment="1" applyProtection="1">
      <alignment horizontal="center" vertical="center"/>
    </xf>
    <xf numFmtId="0" fontId="19" fillId="0" borderId="0" xfId="5" applyFont="1" applyFill="1" applyAlignment="1">
      <alignment horizontal="center"/>
    </xf>
    <xf numFmtId="164" fontId="18" fillId="0" borderId="21" xfId="1" applyNumberFormat="1" applyFont="1" applyFill="1" applyBorder="1" applyAlignment="1" applyProtection="1">
      <alignment horizontal="left" vertical="center"/>
    </xf>
    <xf numFmtId="164" fontId="15" fillId="3" borderId="22" xfId="1" applyNumberFormat="1" applyFont="1" applyFill="1" applyBorder="1" applyAlignment="1" applyProtection="1">
      <alignment horizontal="left" vertical="center" wrapText="1"/>
    </xf>
    <xf numFmtId="164" fontId="15" fillId="0" borderId="23" xfId="1" applyNumberFormat="1" applyFont="1" applyFill="1" applyBorder="1" applyAlignment="1" applyProtection="1">
      <alignment horizontal="left" vertical="center" wrapText="1"/>
    </xf>
    <xf numFmtId="164" fontId="14" fillId="0" borderId="23" xfId="1" applyNumberFormat="1" applyFont="1" applyFill="1" applyBorder="1" applyAlignment="1" applyProtection="1">
      <alignment horizontal="center" vertical="center" wrapText="1"/>
    </xf>
    <xf numFmtId="165" fontId="20" fillId="0" borderId="24" xfId="3" applyNumberFormat="1" applyFont="1" applyFill="1" applyBorder="1" applyAlignment="1" applyProtection="1">
      <alignment vertical="center"/>
    </xf>
    <xf numFmtId="164" fontId="15" fillId="0" borderId="25" xfId="1" applyNumberFormat="1" applyFont="1" applyFill="1" applyBorder="1" applyAlignment="1" applyProtection="1">
      <alignment horizontal="left" vertical="center" wrapText="1"/>
    </xf>
    <xf numFmtId="164" fontId="15" fillId="3" borderId="25" xfId="1" applyNumberFormat="1" applyFont="1" applyFill="1" applyBorder="1" applyAlignment="1" applyProtection="1">
      <alignment horizontal="left" vertical="center" wrapText="1"/>
    </xf>
    <xf numFmtId="3" fontId="7" fillId="0" borderId="0" xfId="5" applyNumberFormat="1" applyFont="1" applyFill="1" applyAlignment="1">
      <alignment horizontal="right"/>
    </xf>
    <xf numFmtId="164" fontId="15" fillId="3" borderId="26" xfId="1" applyNumberFormat="1" applyFont="1" applyFill="1" applyBorder="1" applyAlignment="1" applyProtection="1">
      <alignment horizontal="left" vertical="center" wrapText="1"/>
    </xf>
    <xf numFmtId="164" fontId="15" fillId="0" borderId="8" xfId="1" applyNumberFormat="1" applyFont="1" applyFill="1" applyBorder="1" applyAlignment="1" applyProtection="1">
      <alignment horizontal="left" vertical="center" wrapText="1"/>
    </xf>
    <xf numFmtId="164" fontId="14" fillId="0" borderId="8" xfId="1" applyNumberFormat="1" applyFont="1" applyFill="1" applyBorder="1" applyAlignment="1" applyProtection="1">
      <alignment horizontal="center" vertical="center" wrapText="1"/>
    </xf>
    <xf numFmtId="165" fontId="20" fillId="0" borderId="27" xfId="3" applyNumberFormat="1" applyFont="1" applyFill="1" applyBorder="1" applyAlignment="1" applyProtection="1">
      <alignment vertical="center"/>
    </xf>
    <xf numFmtId="164" fontId="15" fillId="0" borderId="28" xfId="1" applyNumberFormat="1" applyFont="1" applyFill="1" applyBorder="1" applyAlignment="1" applyProtection="1">
      <alignment horizontal="left" vertical="center" wrapText="1"/>
    </xf>
    <xf numFmtId="164" fontId="15" fillId="3" borderId="28" xfId="1" applyNumberFormat="1" applyFont="1" applyFill="1" applyBorder="1" applyAlignment="1" applyProtection="1">
      <alignment horizontal="left" vertical="center" wrapText="1"/>
    </xf>
    <xf numFmtId="164" fontId="15" fillId="0" borderId="26" xfId="1" applyNumberFormat="1" applyFont="1" applyFill="1" applyBorder="1" applyAlignment="1" applyProtection="1">
      <alignment horizontal="left" vertical="center" wrapText="1"/>
    </xf>
    <xf numFmtId="0" fontId="7" fillId="0" borderId="29" xfId="5" applyFont="1" applyFill="1" applyBorder="1"/>
    <xf numFmtId="3" fontId="7" fillId="0" borderId="29" xfId="5" applyNumberFormat="1" applyFont="1" applyFill="1" applyBorder="1" applyAlignment="1">
      <alignment horizontal="right"/>
    </xf>
    <xf numFmtId="164" fontId="18" fillId="0" borderId="4" xfId="1" applyNumberFormat="1" applyFont="1" applyFill="1" applyBorder="1" applyAlignment="1" applyProtection="1">
      <alignment horizontal="left" vertical="center"/>
    </xf>
    <xf numFmtId="164" fontId="15" fillId="0" borderId="30" xfId="1" applyNumberFormat="1" applyFont="1" applyFill="1" applyBorder="1" applyAlignment="1" applyProtection="1">
      <alignment horizontal="left" vertical="center" wrapText="1"/>
    </xf>
    <xf numFmtId="164" fontId="15" fillId="0" borderId="31" xfId="1" applyNumberFormat="1" applyFont="1" applyFill="1" applyBorder="1" applyAlignment="1" applyProtection="1">
      <alignment horizontal="left" vertical="center" wrapText="1"/>
    </xf>
    <xf numFmtId="164" fontId="14" fillId="0" borderId="31" xfId="1" applyNumberFormat="1" applyFont="1" applyFill="1" applyBorder="1" applyAlignment="1" applyProtection="1">
      <alignment horizontal="center" vertical="center" wrapText="1"/>
    </xf>
    <xf numFmtId="165" fontId="20" fillId="0" borderId="32" xfId="3" applyNumberFormat="1" applyFont="1" applyFill="1" applyBorder="1" applyAlignment="1" applyProtection="1">
      <alignment vertical="center"/>
    </xf>
    <xf numFmtId="164" fontId="14" fillId="0" borderId="33" xfId="1" applyNumberFormat="1" applyFont="1" applyFill="1" applyBorder="1" applyAlignment="1">
      <alignment horizontal="left" vertical="center"/>
    </xf>
    <xf numFmtId="164" fontId="14" fillId="0" borderId="18" xfId="1" applyNumberFormat="1" applyFont="1" applyFill="1" applyBorder="1" applyAlignment="1">
      <alignment vertical="center"/>
    </xf>
    <xf numFmtId="164" fontId="14" fillId="0" borderId="19" xfId="1" applyNumberFormat="1" applyFont="1" applyFill="1" applyBorder="1" applyAlignment="1">
      <alignment vertical="center"/>
    </xf>
    <xf numFmtId="165" fontId="21" fillId="0" borderId="20" xfId="3" applyNumberFormat="1" applyFont="1" applyFill="1" applyBorder="1" applyAlignment="1" applyProtection="1">
      <alignment vertical="center"/>
    </xf>
    <xf numFmtId="164" fontId="14" fillId="0" borderId="34" xfId="1" applyNumberFormat="1" applyFont="1" applyFill="1" applyBorder="1" applyAlignment="1">
      <alignment vertical="center"/>
    </xf>
    <xf numFmtId="164" fontId="14" fillId="0" borderId="20" xfId="1" applyNumberFormat="1" applyFont="1" applyFill="1" applyBorder="1" applyAlignment="1">
      <alignment vertical="center"/>
    </xf>
    <xf numFmtId="164" fontId="2" fillId="0" borderId="0" xfId="1" applyNumberFormat="1" applyFont="1" applyFill="1" applyBorder="1" applyAlignment="1" applyProtection="1">
      <alignment vertical="center"/>
    </xf>
    <xf numFmtId="164" fontId="22" fillId="0" borderId="0" xfId="1" applyNumberFormat="1" applyFont="1" applyFill="1" applyBorder="1" applyAlignment="1" applyProtection="1">
      <alignment horizontal="center" vertical="center" wrapText="1"/>
    </xf>
    <xf numFmtId="164" fontId="23" fillId="0" borderId="0" xfId="5" applyNumberFormat="1" applyFont="1" applyFill="1" applyAlignment="1">
      <alignment horizontal="center" vertical="center" wrapText="1"/>
    </xf>
    <xf numFmtId="0" fontId="7" fillId="0" borderId="0" xfId="5" applyFont="1" applyFill="1" applyAlignment="1">
      <alignment horizontal="center" vertical="center" wrapText="1"/>
    </xf>
    <xf numFmtId="164" fontId="10" fillId="0" borderId="0" xfId="1" applyNumberFormat="1" applyFont="1" applyFill="1" applyBorder="1" applyAlignment="1" applyProtection="1">
      <alignment horizontal="left" vertical="center"/>
    </xf>
    <xf numFmtId="164" fontId="11" fillId="0" borderId="0" xfId="1" applyNumberFormat="1" applyFont="1" applyFill="1" applyBorder="1" applyAlignment="1">
      <alignment horizontal="left" vertical="center"/>
    </xf>
    <xf numFmtId="164" fontId="12" fillId="0" borderId="0" xfId="1" applyNumberFormat="1" applyFont="1" applyFill="1" applyBorder="1" applyAlignment="1">
      <alignment horizontal="center" vertical="center"/>
    </xf>
    <xf numFmtId="164" fontId="24" fillId="0" borderId="0" xfId="4" applyNumberFormat="1" applyFont="1" applyFill="1" applyBorder="1" applyAlignment="1" applyProtection="1">
      <alignment horizontal="right" vertical="center"/>
    </xf>
    <xf numFmtId="164" fontId="14" fillId="0" borderId="0" xfId="1" applyNumberFormat="1" applyFont="1" applyFill="1" applyBorder="1" applyAlignment="1">
      <alignment vertical="center"/>
    </xf>
    <xf numFmtId="164" fontId="15" fillId="0" borderId="0" xfId="1" applyNumberFormat="1" applyFont="1" applyFill="1" applyBorder="1" applyAlignment="1">
      <alignment vertical="center"/>
    </xf>
    <xf numFmtId="164" fontId="16" fillId="0" borderId="0" xfId="1" applyNumberFormat="1" applyFont="1" applyFill="1" applyBorder="1" applyAlignment="1">
      <alignment vertical="center"/>
    </xf>
    <xf numFmtId="10" fontId="16" fillId="0" borderId="0" xfId="3" applyNumberFormat="1" applyFont="1" applyFill="1" applyBorder="1" applyAlignment="1">
      <alignment vertical="center"/>
    </xf>
    <xf numFmtId="166" fontId="24" fillId="0" borderId="0" xfId="4" applyNumberFormat="1" applyFont="1" applyFill="1" applyBorder="1" applyAlignment="1" applyProtection="1">
      <alignment horizontal="right" vertical="center"/>
    </xf>
    <xf numFmtId="164" fontId="18" fillId="0" borderId="0" xfId="1" applyNumberFormat="1" applyFont="1" applyFill="1" applyBorder="1" applyAlignment="1">
      <alignment horizontal="center" vertical="center"/>
    </xf>
    <xf numFmtId="164" fontId="18" fillId="0" borderId="0" xfId="1" applyNumberFormat="1" applyFont="1" applyFill="1" applyBorder="1" applyAlignment="1" applyProtection="1">
      <alignment horizontal="center" vertical="center"/>
    </xf>
    <xf numFmtId="10" fontId="18" fillId="0" borderId="0" xfId="3" applyNumberFormat="1" applyFont="1" applyFill="1" applyBorder="1" applyAlignment="1" applyProtection="1">
      <alignment horizontal="center" vertical="center"/>
    </xf>
    <xf numFmtId="0" fontId="19" fillId="0" borderId="0" xfId="5" applyFont="1" applyFill="1" applyBorder="1" applyAlignment="1">
      <alignment horizontal="center"/>
    </xf>
    <xf numFmtId="164" fontId="18" fillId="0" borderId="0" xfId="1" applyNumberFormat="1" applyFont="1" applyFill="1" applyBorder="1" applyAlignment="1" applyProtection="1">
      <alignment horizontal="left" vertical="center"/>
    </xf>
    <xf numFmtId="164" fontId="14" fillId="0" borderId="0" xfId="1" applyNumberFormat="1" applyFont="1" applyFill="1" applyBorder="1" applyAlignment="1" applyProtection="1">
      <alignment horizontal="center" vertical="center" wrapText="1"/>
    </xf>
    <xf numFmtId="165" fontId="20" fillId="0" borderId="0" xfId="3" applyNumberFormat="1" applyFont="1" applyFill="1" applyBorder="1" applyAlignment="1" applyProtection="1">
      <alignment vertical="center"/>
    </xf>
    <xf numFmtId="164" fontId="15" fillId="0" borderId="0" xfId="1" applyNumberFormat="1" applyFont="1" applyFill="1" applyBorder="1" applyAlignment="1" applyProtection="1">
      <alignment horizontal="right" vertical="center" wrapText="1"/>
    </xf>
    <xf numFmtId="3" fontId="7" fillId="0" borderId="0" xfId="5" applyNumberFormat="1" applyFont="1" applyFill="1" applyBorder="1" applyAlignment="1">
      <alignment horizontal="right"/>
    </xf>
    <xf numFmtId="164" fontId="14" fillId="0" borderId="0" xfId="1" applyNumberFormat="1" applyFont="1" applyFill="1" applyBorder="1" applyAlignment="1">
      <alignment horizontal="left" vertical="center"/>
    </xf>
    <xf numFmtId="165" fontId="21" fillId="0" borderId="0" xfId="3" applyNumberFormat="1" applyFont="1" applyFill="1" applyBorder="1" applyAlignment="1" applyProtection="1">
      <alignment vertical="center"/>
    </xf>
    <xf numFmtId="164" fontId="14" fillId="0" borderId="0" xfId="1" applyNumberFormat="1" applyFont="1" applyFill="1" applyBorder="1" applyAlignment="1">
      <alignment horizontal="right" vertical="center"/>
    </xf>
    <xf numFmtId="0" fontId="25" fillId="0" borderId="0" xfId="0" applyFont="1"/>
    <xf numFmtId="0" fontId="26" fillId="0" borderId="0" xfId="0" applyFont="1"/>
    <xf numFmtId="167" fontId="26" fillId="0" borderId="0" xfId="2" applyNumberFormat="1" applyFont="1" applyFill="1"/>
    <xf numFmtId="0" fontId="26" fillId="0" borderId="0" xfId="0" applyFont="1" applyFill="1"/>
    <xf numFmtId="0" fontId="27" fillId="3" borderId="8" xfId="0" applyFont="1" applyFill="1" applyBorder="1" applyAlignment="1">
      <alignment horizontal="center" textRotation="90" wrapText="1"/>
    </xf>
    <xf numFmtId="167" fontId="27" fillId="5" borderId="8" xfId="2" applyNumberFormat="1" applyFont="1" applyFill="1" applyBorder="1" applyAlignment="1">
      <alignment horizontal="center" wrapText="1"/>
    </xf>
    <xf numFmtId="167" fontId="27" fillId="6" borderId="8" xfId="2" applyNumberFormat="1" applyFont="1" applyFill="1" applyBorder="1" applyAlignment="1">
      <alignment horizontal="center" wrapText="1"/>
    </xf>
    <xf numFmtId="167" fontId="27" fillId="7" borderId="8" xfId="2" applyNumberFormat="1" applyFont="1" applyFill="1" applyBorder="1" applyAlignment="1">
      <alignment horizontal="center" wrapText="1"/>
    </xf>
    <xf numFmtId="167" fontId="27" fillId="4" borderId="8" xfId="2" applyNumberFormat="1" applyFont="1" applyFill="1" applyBorder="1" applyAlignment="1">
      <alignment horizontal="center" wrapText="1"/>
    </xf>
    <xf numFmtId="167" fontId="27" fillId="8" borderId="8" xfId="2" applyNumberFormat="1" applyFont="1" applyFill="1" applyBorder="1" applyAlignment="1">
      <alignment horizontal="center" wrapText="1"/>
    </xf>
    <xf numFmtId="0" fontId="27" fillId="0" borderId="0" xfId="0" applyFont="1" applyAlignment="1">
      <alignment wrapText="1"/>
    </xf>
    <xf numFmtId="167" fontId="26" fillId="0" borderId="0" xfId="2" applyNumberFormat="1" applyFont="1"/>
    <xf numFmtId="1" fontId="32" fillId="3" borderId="8" xfId="0" applyNumberFormat="1" applyFont="1" applyFill="1" applyBorder="1"/>
    <xf numFmtId="167" fontId="32" fillId="5" borderId="8" xfId="2" applyNumberFormat="1" applyFont="1" applyFill="1" applyBorder="1"/>
    <xf numFmtId="167" fontId="32" fillId="6" borderId="8" xfId="2" applyNumberFormat="1" applyFont="1" applyFill="1" applyBorder="1"/>
    <xf numFmtId="167" fontId="32" fillId="7" borderId="8" xfId="2" applyNumberFormat="1" applyFont="1" applyFill="1" applyBorder="1"/>
    <xf numFmtId="167" fontId="32" fillId="4" borderId="8" xfId="2" applyNumberFormat="1" applyFont="1" applyFill="1" applyBorder="1"/>
    <xf numFmtId="167" fontId="32" fillId="8" borderId="8" xfId="2" applyNumberFormat="1" applyFont="1" applyFill="1" applyBorder="1"/>
    <xf numFmtId="0" fontId="32" fillId="0" borderId="0" xfId="0" applyFont="1"/>
    <xf numFmtId="0" fontId="33" fillId="0" borderId="0" xfId="0" applyFont="1"/>
    <xf numFmtId="1" fontId="34" fillId="3" borderId="8" xfId="0" applyNumberFormat="1" applyFont="1" applyFill="1" applyBorder="1"/>
    <xf numFmtId="167" fontId="34" fillId="5" borderId="8" xfId="2" applyNumberFormat="1" applyFont="1" applyFill="1" applyBorder="1"/>
    <xf numFmtId="167" fontId="34" fillId="6" borderId="8" xfId="2" applyNumberFormat="1" applyFont="1" applyFill="1" applyBorder="1"/>
    <xf numFmtId="167" fontId="34" fillId="7" borderId="8" xfId="2" applyNumberFormat="1" applyFont="1" applyFill="1" applyBorder="1"/>
    <xf numFmtId="167" fontId="34" fillId="4" borderId="8" xfId="2" applyNumberFormat="1" applyFont="1" applyFill="1" applyBorder="1"/>
    <xf numFmtId="167" fontId="34" fillId="8" borderId="8" xfId="2" applyNumberFormat="1" applyFont="1" applyFill="1" applyBorder="1"/>
    <xf numFmtId="0" fontId="34" fillId="0" borderId="0" xfId="0" applyFont="1"/>
    <xf numFmtId="0" fontId="28" fillId="0" borderId="0" xfId="6" applyFont="1" applyFill="1" applyBorder="1" applyAlignment="1" applyProtection="1">
      <alignment horizontal="left" vertical="center" wrapText="1"/>
      <protection locked="0"/>
    </xf>
    <xf numFmtId="0" fontId="17" fillId="0" borderId="0" xfId="6" applyFill="1" applyBorder="1" applyProtection="1"/>
    <xf numFmtId="0" fontId="28" fillId="0" borderId="0" xfId="6" applyFont="1" applyFill="1" applyBorder="1" applyAlignment="1" applyProtection="1">
      <alignment horizontal="center" vertical="center" wrapText="1"/>
    </xf>
    <xf numFmtId="0" fontId="28" fillId="0" borderId="0" xfId="6" applyFont="1" applyFill="1" applyBorder="1" applyAlignment="1" applyProtection="1">
      <alignment horizontal="left" vertical="center" wrapText="1"/>
    </xf>
    <xf numFmtId="0" fontId="29" fillId="0" borderId="0" xfId="6" applyFont="1" applyFill="1" applyBorder="1" applyAlignment="1" applyProtection="1">
      <alignment horizontal="center" vertical="center" wrapText="1"/>
    </xf>
    <xf numFmtId="0" fontId="28" fillId="0" borderId="0" xfId="6" applyFont="1" applyFill="1" applyBorder="1" applyAlignment="1" applyProtection="1">
      <alignment vertical="center" wrapText="1"/>
    </xf>
    <xf numFmtId="0" fontId="28" fillId="0" borderId="0" xfId="6" applyFont="1" applyFill="1" applyBorder="1" applyAlignment="1" applyProtection="1">
      <alignment horizontal="left" vertical="center"/>
      <protection locked="0"/>
    </xf>
    <xf numFmtId="0" fontId="28" fillId="0" borderId="0" xfId="6" applyFont="1" applyFill="1" applyBorder="1" applyAlignment="1" applyProtection="1">
      <alignment horizontal="center" vertical="center" wrapText="1"/>
      <protection locked="0"/>
    </xf>
    <xf numFmtId="164" fontId="30" fillId="0" borderId="0" xfId="4" applyNumberFormat="1" applyFont="1" applyFill="1" applyBorder="1" applyAlignment="1" applyProtection="1">
      <alignment horizontal="center" vertical="center"/>
    </xf>
    <xf numFmtId="164" fontId="9" fillId="0" borderId="0" xfId="4" applyNumberFormat="1" applyFont="1" applyFill="1" applyBorder="1" applyAlignment="1" applyProtection="1">
      <alignment horizontal="left" vertical="center"/>
    </xf>
    <xf numFmtId="164" fontId="9" fillId="0" borderId="0" xfId="4" applyNumberFormat="1" applyFont="1" applyFill="1" applyBorder="1" applyAlignment="1" applyProtection="1">
      <alignment horizontal="center" vertical="center"/>
    </xf>
    <xf numFmtId="0" fontId="0" fillId="0" borderId="0" xfId="0" applyFill="1" applyBorder="1"/>
    <xf numFmtId="0" fontId="26" fillId="0" borderId="0" xfId="0" applyFont="1" applyFill="1" applyBorder="1"/>
    <xf numFmtId="167" fontId="26" fillId="0" borderId="0" xfId="2" applyNumberFormat="1" applyFont="1" applyFill="1" applyBorder="1"/>
    <xf numFmtId="164" fontId="10" fillId="0" borderId="0" xfId="4" applyNumberFormat="1" applyFont="1" applyFill="1" applyBorder="1" applyAlignment="1" applyProtection="1">
      <alignment horizontal="center" vertical="center"/>
    </xf>
    <xf numFmtId="10" fontId="10" fillId="0" borderId="0" xfId="3" applyNumberFormat="1" applyFont="1" applyFill="1" applyBorder="1" applyAlignment="1" applyProtection="1">
      <alignment horizontal="center" vertical="center"/>
    </xf>
    <xf numFmtId="165" fontId="10" fillId="0" borderId="0" xfId="3" applyNumberFormat="1" applyFont="1" applyFill="1" applyBorder="1" applyAlignment="1" applyProtection="1">
      <alignment horizontal="center" vertical="center"/>
    </xf>
    <xf numFmtId="164" fontId="9" fillId="0" borderId="0" xfId="4" applyNumberFormat="1" applyFont="1" applyFill="1" applyBorder="1" applyAlignment="1" applyProtection="1">
      <alignment horizontal="left" vertical="center"/>
      <protection locked="0"/>
    </xf>
    <xf numFmtId="164" fontId="9" fillId="0" borderId="0" xfId="4" applyNumberFormat="1" applyFont="1" applyFill="1" applyBorder="1" applyAlignment="1" applyProtection="1">
      <alignment horizontal="right" vertical="center"/>
      <protection locked="0"/>
    </xf>
    <xf numFmtId="164" fontId="9" fillId="0" borderId="0" xfId="4" applyNumberFormat="1" applyFont="1" applyFill="1" applyBorder="1" applyAlignment="1" applyProtection="1">
      <alignment vertical="center"/>
    </xf>
    <xf numFmtId="165" fontId="9" fillId="0" borderId="0" xfId="3" applyNumberFormat="1" applyFont="1" applyFill="1" applyBorder="1" applyAlignment="1" applyProtection="1">
      <alignment vertical="center"/>
    </xf>
    <xf numFmtId="164" fontId="9" fillId="0" borderId="0" xfId="4" applyNumberFormat="1" applyFont="1" applyFill="1" applyBorder="1" applyAlignment="1" applyProtection="1">
      <alignment vertical="center"/>
      <protection locked="0"/>
    </xf>
    <xf numFmtId="165" fontId="31" fillId="0" borderId="0" xfId="3" applyNumberFormat="1" applyFont="1" applyFill="1" applyBorder="1"/>
    <xf numFmtId="164" fontId="2" fillId="0" borderId="0" xfId="1" applyNumberFormat="1" applyFont="1" applyFill="1" applyBorder="1" applyAlignment="1">
      <alignment horizontal="center" vertical="center"/>
    </xf>
    <xf numFmtId="164" fontId="5" fillId="0" borderId="0" xfId="1" applyNumberFormat="1" applyFont="1" applyFill="1" applyBorder="1" applyAlignment="1">
      <alignment horizontal="center" vertical="center"/>
    </xf>
    <xf numFmtId="164" fontId="5" fillId="0" borderId="2" xfId="4" applyNumberFormat="1" applyFont="1" applyFill="1" applyBorder="1" applyAlignment="1" applyProtection="1">
      <alignment horizontal="center" vertical="center" wrapText="1"/>
      <protection locked="0"/>
    </xf>
    <xf numFmtId="164" fontId="5" fillId="0" borderId="3" xfId="4" applyNumberFormat="1" applyFont="1" applyFill="1" applyBorder="1" applyAlignment="1" applyProtection="1">
      <alignment horizontal="center" vertical="center" wrapText="1"/>
      <protection locked="0"/>
    </xf>
    <xf numFmtId="164" fontId="8" fillId="0" borderId="4" xfId="1" applyNumberFormat="1" applyFont="1" applyFill="1" applyBorder="1" applyAlignment="1" applyProtection="1">
      <alignment horizontal="center" vertical="center"/>
    </xf>
    <xf numFmtId="164" fontId="8" fillId="0" borderId="0" xfId="1" applyNumberFormat="1" applyFont="1" applyFill="1" applyBorder="1" applyAlignment="1" applyProtection="1">
      <alignment horizontal="center" vertical="center"/>
    </xf>
    <xf numFmtId="164" fontId="8" fillId="0" borderId="5" xfId="1" applyNumberFormat="1" applyFont="1" applyFill="1" applyBorder="1" applyAlignment="1" applyProtection="1">
      <alignment horizontal="center" vertical="center"/>
    </xf>
    <xf numFmtId="164" fontId="2" fillId="0" borderId="1" xfId="1" applyNumberFormat="1" applyFont="1" applyFill="1" applyBorder="1" applyAlignment="1">
      <alignment horizontal="center" vertical="center"/>
    </xf>
    <xf numFmtId="164" fontId="2" fillId="0" borderId="16" xfId="1" applyNumberFormat="1" applyFont="1" applyFill="1" applyBorder="1" applyAlignment="1">
      <alignment horizontal="center" vertical="center"/>
    </xf>
    <xf numFmtId="164" fontId="5" fillId="0" borderId="13" xfId="1" applyNumberFormat="1" applyFont="1" applyFill="1" applyBorder="1" applyAlignment="1">
      <alignment horizontal="center" vertical="center"/>
    </xf>
    <xf numFmtId="164" fontId="5" fillId="0" borderId="14" xfId="1" applyNumberFormat="1" applyFont="1" applyFill="1" applyBorder="1" applyAlignment="1">
      <alignment horizontal="center" vertical="center"/>
    </xf>
    <xf numFmtId="164" fontId="5" fillId="0" borderId="15" xfId="1" applyNumberFormat="1" applyFont="1" applyFill="1" applyBorder="1" applyAlignment="1">
      <alignment horizontal="center" vertical="center"/>
    </xf>
  </cellXfs>
  <cellStyles count="7">
    <cellStyle name="0,0_x000d__x000a_NA_x000d__x000a_" xfId="5"/>
    <cellStyle name="Migliaia_Plant efficiency analysis" xfId="4"/>
    <cellStyle name="Normale_CERRETO 2004 - versione Luca" xfId="6"/>
    <cellStyle name="Обычный" xfId="0" builtinId="0"/>
    <cellStyle name="Процентный" xfId="3" builtinId="5"/>
    <cellStyle name="Финансовый" xfId="1" builtinId="3"/>
    <cellStyle name="Финансовый [0]" xfId="2" builtinId="6"/>
  </cellStyles>
  <dxfs count="4"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1318260</xdr:colOff>
      <xdr:row>8</xdr:row>
      <xdr:rowOff>251460</xdr:rowOff>
    </xdr:from>
    <xdr:to>
      <xdr:col>6</xdr:col>
      <xdr:colOff>1036320</xdr:colOff>
      <xdr:row>8</xdr:row>
      <xdr:rowOff>441960</xdr:rowOff>
    </xdr:to>
    <xdr:sp macro="" textlink="">
      <xdr:nvSpPr>
        <xdr:cNvPr id="2" name="Oval 5"/>
        <xdr:cNvSpPr>
          <a:spLocks noChangeArrowheads="1"/>
        </xdr:cNvSpPr>
      </xdr:nvSpPr>
      <xdr:spPr bwMode="auto">
        <a:xfrm>
          <a:off x="8442960" y="18669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2</a:t>
          </a:r>
        </a:p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2</a:t>
          </a:r>
        </a:p>
      </xdr:txBody>
    </xdr:sp>
    <xdr:clientData/>
  </xdr:twoCellAnchor>
  <xdr:twoCellAnchor>
    <xdr:from>
      <xdr:col>6</xdr:col>
      <xdr:colOff>1318260</xdr:colOff>
      <xdr:row>14</xdr:row>
      <xdr:rowOff>0</xdr:rowOff>
    </xdr:from>
    <xdr:to>
      <xdr:col>6</xdr:col>
      <xdr:colOff>1036320</xdr:colOff>
      <xdr:row>14</xdr:row>
      <xdr:rowOff>0</xdr:rowOff>
    </xdr:to>
    <xdr:sp macro="" textlink="">
      <xdr:nvSpPr>
        <xdr:cNvPr id="3" name="Oval 6"/>
        <xdr:cNvSpPr>
          <a:spLocks noChangeArrowheads="1"/>
        </xdr:cNvSpPr>
      </xdr:nvSpPr>
      <xdr:spPr bwMode="auto">
        <a:xfrm>
          <a:off x="8442960" y="308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2</a:t>
          </a:r>
        </a:p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2</a:t>
          </a:r>
        </a:p>
      </xdr:txBody>
    </xdr:sp>
    <xdr:clientData/>
  </xdr:twoCellAnchor>
  <xdr:twoCellAnchor>
    <xdr:from>
      <xdr:col>9</xdr:col>
      <xdr:colOff>1325880</xdr:colOff>
      <xdr:row>8</xdr:row>
      <xdr:rowOff>251460</xdr:rowOff>
    </xdr:from>
    <xdr:to>
      <xdr:col>9</xdr:col>
      <xdr:colOff>1280160</xdr:colOff>
      <xdr:row>8</xdr:row>
      <xdr:rowOff>441960</xdr:rowOff>
    </xdr:to>
    <xdr:sp macro="" textlink="">
      <xdr:nvSpPr>
        <xdr:cNvPr id="4" name="Oval 7"/>
        <xdr:cNvSpPr>
          <a:spLocks noChangeArrowheads="1"/>
        </xdr:cNvSpPr>
      </xdr:nvSpPr>
      <xdr:spPr bwMode="auto">
        <a:xfrm>
          <a:off x="12214860" y="18669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2</a:t>
          </a:r>
        </a:p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2</a:t>
          </a:r>
        </a:p>
      </xdr:txBody>
    </xdr:sp>
    <xdr:clientData/>
  </xdr:twoCellAnchor>
  <xdr:twoCellAnchor>
    <xdr:from>
      <xdr:col>6</xdr:col>
      <xdr:colOff>1318260</xdr:colOff>
      <xdr:row>9</xdr:row>
      <xdr:rowOff>251460</xdr:rowOff>
    </xdr:from>
    <xdr:to>
      <xdr:col>6</xdr:col>
      <xdr:colOff>1036320</xdr:colOff>
      <xdr:row>9</xdr:row>
      <xdr:rowOff>441960</xdr:rowOff>
    </xdr:to>
    <xdr:sp macro="" textlink="">
      <xdr:nvSpPr>
        <xdr:cNvPr id="5" name="Oval 8"/>
        <xdr:cNvSpPr>
          <a:spLocks noChangeArrowheads="1"/>
        </xdr:cNvSpPr>
      </xdr:nvSpPr>
      <xdr:spPr bwMode="auto">
        <a:xfrm>
          <a:off x="8442960" y="206502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2</a:t>
          </a:r>
        </a:p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2</a:t>
          </a:r>
        </a:p>
      </xdr:txBody>
    </xdr:sp>
    <xdr:clientData/>
  </xdr:twoCellAnchor>
  <xdr:twoCellAnchor>
    <xdr:from>
      <xdr:col>9</xdr:col>
      <xdr:colOff>1325880</xdr:colOff>
      <xdr:row>9</xdr:row>
      <xdr:rowOff>251460</xdr:rowOff>
    </xdr:from>
    <xdr:to>
      <xdr:col>9</xdr:col>
      <xdr:colOff>1280160</xdr:colOff>
      <xdr:row>9</xdr:row>
      <xdr:rowOff>441960</xdr:rowOff>
    </xdr:to>
    <xdr:sp macro="" textlink="">
      <xdr:nvSpPr>
        <xdr:cNvPr id="6" name="Oval 9"/>
        <xdr:cNvSpPr>
          <a:spLocks noChangeArrowheads="1"/>
        </xdr:cNvSpPr>
      </xdr:nvSpPr>
      <xdr:spPr bwMode="auto">
        <a:xfrm>
          <a:off x="12214860" y="206502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2</a:t>
          </a:r>
        </a:p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2</a:t>
          </a:r>
        </a:p>
      </xdr:txBody>
    </xdr:sp>
    <xdr:clientData/>
  </xdr:twoCellAnchor>
  <xdr:twoCellAnchor>
    <xdr:from>
      <xdr:col>6</xdr:col>
      <xdr:colOff>1318260</xdr:colOff>
      <xdr:row>10</xdr:row>
      <xdr:rowOff>251460</xdr:rowOff>
    </xdr:from>
    <xdr:to>
      <xdr:col>6</xdr:col>
      <xdr:colOff>1036320</xdr:colOff>
      <xdr:row>10</xdr:row>
      <xdr:rowOff>441960</xdr:rowOff>
    </xdr:to>
    <xdr:sp macro="" textlink="">
      <xdr:nvSpPr>
        <xdr:cNvPr id="7" name="Oval 10"/>
        <xdr:cNvSpPr>
          <a:spLocks noChangeArrowheads="1"/>
        </xdr:cNvSpPr>
      </xdr:nvSpPr>
      <xdr:spPr bwMode="auto">
        <a:xfrm>
          <a:off x="8442960" y="226314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2</a:t>
          </a:r>
        </a:p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2</a:t>
          </a:r>
        </a:p>
      </xdr:txBody>
    </xdr:sp>
    <xdr:clientData/>
  </xdr:twoCellAnchor>
  <xdr:twoCellAnchor>
    <xdr:from>
      <xdr:col>9</xdr:col>
      <xdr:colOff>1325880</xdr:colOff>
      <xdr:row>10</xdr:row>
      <xdr:rowOff>251460</xdr:rowOff>
    </xdr:from>
    <xdr:to>
      <xdr:col>9</xdr:col>
      <xdr:colOff>1280160</xdr:colOff>
      <xdr:row>10</xdr:row>
      <xdr:rowOff>441960</xdr:rowOff>
    </xdr:to>
    <xdr:sp macro="" textlink="">
      <xdr:nvSpPr>
        <xdr:cNvPr id="8" name="Oval 11"/>
        <xdr:cNvSpPr>
          <a:spLocks noChangeArrowheads="1"/>
        </xdr:cNvSpPr>
      </xdr:nvSpPr>
      <xdr:spPr bwMode="auto">
        <a:xfrm>
          <a:off x="12214860" y="226314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2</a:t>
          </a:r>
        </a:p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2</a:t>
          </a:r>
        </a:p>
      </xdr:txBody>
    </xdr:sp>
    <xdr:clientData/>
  </xdr:twoCellAnchor>
  <xdr:twoCellAnchor>
    <xdr:from>
      <xdr:col>6</xdr:col>
      <xdr:colOff>1318260</xdr:colOff>
      <xdr:row>11</xdr:row>
      <xdr:rowOff>251460</xdr:rowOff>
    </xdr:from>
    <xdr:to>
      <xdr:col>6</xdr:col>
      <xdr:colOff>1036320</xdr:colOff>
      <xdr:row>11</xdr:row>
      <xdr:rowOff>441960</xdr:rowOff>
    </xdr:to>
    <xdr:sp macro="" textlink="">
      <xdr:nvSpPr>
        <xdr:cNvPr id="9" name="Oval 12"/>
        <xdr:cNvSpPr>
          <a:spLocks noChangeArrowheads="1"/>
        </xdr:cNvSpPr>
      </xdr:nvSpPr>
      <xdr:spPr bwMode="auto">
        <a:xfrm>
          <a:off x="8442960" y="246126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2</a:t>
          </a:r>
        </a:p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2</a:t>
          </a:r>
        </a:p>
      </xdr:txBody>
    </xdr:sp>
    <xdr:clientData/>
  </xdr:twoCellAnchor>
  <xdr:twoCellAnchor>
    <xdr:from>
      <xdr:col>9</xdr:col>
      <xdr:colOff>1325880</xdr:colOff>
      <xdr:row>11</xdr:row>
      <xdr:rowOff>251460</xdr:rowOff>
    </xdr:from>
    <xdr:to>
      <xdr:col>9</xdr:col>
      <xdr:colOff>1280160</xdr:colOff>
      <xdr:row>11</xdr:row>
      <xdr:rowOff>441960</xdr:rowOff>
    </xdr:to>
    <xdr:sp macro="" textlink="">
      <xdr:nvSpPr>
        <xdr:cNvPr id="10" name="Oval 13"/>
        <xdr:cNvSpPr>
          <a:spLocks noChangeArrowheads="1"/>
        </xdr:cNvSpPr>
      </xdr:nvSpPr>
      <xdr:spPr bwMode="auto">
        <a:xfrm>
          <a:off x="12214860" y="246126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2</a:t>
          </a:r>
        </a:p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2</a:t>
          </a:r>
        </a:p>
      </xdr:txBody>
    </xdr:sp>
    <xdr:clientData/>
  </xdr:twoCellAnchor>
  <xdr:twoCellAnchor>
    <xdr:from>
      <xdr:col>6</xdr:col>
      <xdr:colOff>1318260</xdr:colOff>
      <xdr:row>12</xdr:row>
      <xdr:rowOff>251460</xdr:rowOff>
    </xdr:from>
    <xdr:to>
      <xdr:col>6</xdr:col>
      <xdr:colOff>1036320</xdr:colOff>
      <xdr:row>12</xdr:row>
      <xdr:rowOff>441960</xdr:rowOff>
    </xdr:to>
    <xdr:sp macro="" textlink="">
      <xdr:nvSpPr>
        <xdr:cNvPr id="11" name="Oval 14"/>
        <xdr:cNvSpPr>
          <a:spLocks noChangeArrowheads="1"/>
        </xdr:cNvSpPr>
      </xdr:nvSpPr>
      <xdr:spPr bwMode="auto">
        <a:xfrm>
          <a:off x="8442960" y="26670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2</a:t>
          </a:r>
        </a:p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2</a:t>
          </a:r>
        </a:p>
      </xdr:txBody>
    </xdr:sp>
    <xdr:clientData/>
  </xdr:twoCellAnchor>
  <xdr:twoCellAnchor>
    <xdr:from>
      <xdr:col>9</xdr:col>
      <xdr:colOff>1325880</xdr:colOff>
      <xdr:row>12</xdr:row>
      <xdr:rowOff>251460</xdr:rowOff>
    </xdr:from>
    <xdr:to>
      <xdr:col>9</xdr:col>
      <xdr:colOff>1280160</xdr:colOff>
      <xdr:row>12</xdr:row>
      <xdr:rowOff>441960</xdr:rowOff>
    </xdr:to>
    <xdr:sp macro="" textlink="">
      <xdr:nvSpPr>
        <xdr:cNvPr id="12" name="Oval 15"/>
        <xdr:cNvSpPr>
          <a:spLocks noChangeArrowheads="1"/>
        </xdr:cNvSpPr>
      </xdr:nvSpPr>
      <xdr:spPr bwMode="auto">
        <a:xfrm>
          <a:off x="12214860" y="26670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2</a:t>
          </a:r>
        </a:p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2</a:t>
          </a:r>
        </a:p>
      </xdr:txBody>
    </xdr:sp>
    <xdr:clientData/>
  </xdr:twoCellAnchor>
  <xdr:twoCellAnchor>
    <xdr:from>
      <xdr:col>9</xdr:col>
      <xdr:colOff>1325880</xdr:colOff>
      <xdr:row>14</xdr:row>
      <xdr:rowOff>0</xdr:rowOff>
    </xdr:from>
    <xdr:to>
      <xdr:col>9</xdr:col>
      <xdr:colOff>1280160</xdr:colOff>
      <xdr:row>14</xdr:row>
      <xdr:rowOff>0</xdr:rowOff>
    </xdr:to>
    <xdr:sp macro="" textlink="">
      <xdr:nvSpPr>
        <xdr:cNvPr id="13" name="Oval 16"/>
        <xdr:cNvSpPr>
          <a:spLocks noChangeArrowheads="1"/>
        </xdr:cNvSpPr>
      </xdr:nvSpPr>
      <xdr:spPr bwMode="auto">
        <a:xfrm>
          <a:off x="12214860" y="308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2</a:t>
          </a:r>
        </a:p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2</a:t>
          </a:r>
        </a:p>
      </xdr:txBody>
    </xdr:sp>
    <xdr:clientData/>
  </xdr:twoCellAnchor>
  <xdr:twoCellAnchor>
    <xdr:from>
      <xdr:col>6</xdr:col>
      <xdr:colOff>1318260</xdr:colOff>
      <xdr:row>14</xdr:row>
      <xdr:rowOff>0</xdr:rowOff>
    </xdr:from>
    <xdr:to>
      <xdr:col>6</xdr:col>
      <xdr:colOff>1036320</xdr:colOff>
      <xdr:row>14</xdr:row>
      <xdr:rowOff>0</xdr:rowOff>
    </xdr:to>
    <xdr:sp macro="" textlink="">
      <xdr:nvSpPr>
        <xdr:cNvPr id="14" name="Oval 17"/>
        <xdr:cNvSpPr>
          <a:spLocks noChangeArrowheads="1"/>
        </xdr:cNvSpPr>
      </xdr:nvSpPr>
      <xdr:spPr bwMode="auto">
        <a:xfrm>
          <a:off x="8442960" y="308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2</a:t>
          </a:r>
        </a:p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2</a:t>
          </a:r>
        </a:p>
      </xdr:txBody>
    </xdr:sp>
    <xdr:clientData/>
  </xdr:twoCellAnchor>
  <xdr:twoCellAnchor>
    <xdr:from>
      <xdr:col>9</xdr:col>
      <xdr:colOff>1325880</xdr:colOff>
      <xdr:row>14</xdr:row>
      <xdr:rowOff>0</xdr:rowOff>
    </xdr:from>
    <xdr:to>
      <xdr:col>9</xdr:col>
      <xdr:colOff>1280160</xdr:colOff>
      <xdr:row>14</xdr:row>
      <xdr:rowOff>0</xdr:rowOff>
    </xdr:to>
    <xdr:sp macro="" textlink="">
      <xdr:nvSpPr>
        <xdr:cNvPr id="15" name="Oval 18"/>
        <xdr:cNvSpPr>
          <a:spLocks noChangeArrowheads="1"/>
        </xdr:cNvSpPr>
      </xdr:nvSpPr>
      <xdr:spPr bwMode="auto">
        <a:xfrm>
          <a:off x="12214860" y="308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2</a:t>
          </a:r>
        </a:p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2</a:t>
          </a:r>
        </a:p>
      </xdr:txBody>
    </xdr:sp>
    <xdr:clientData/>
  </xdr:twoCellAnchor>
  <xdr:twoCellAnchor>
    <xdr:from>
      <xdr:col>6</xdr:col>
      <xdr:colOff>1318260</xdr:colOff>
      <xdr:row>14</xdr:row>
      <xdr:rowOff>0</xdr:rowOff>
    </xdr:from>
    <xdr:to>
      <xdr:col>6</xdr:col>
      <xdr:colOff>1036320</xdr:colOff>
      <xdr:row>14</xdr:row>
      <xdr:rowOff>0</xdr:rowOff>
    </xdr:to>
    <xdr:sp macro="" textlink="">
      <xdr:nvSpPr>
        <xdr:cNvPr id="16" name="Oval 19"/>
        <xdr:cNvSpPr>
          <a:spLocks noChangeArrowheads="1"/>
        </xdr:cNvSpPr>
      </xdr:nvSpPr>
      <xdr:spPr bwMode="auto">
        <a:xfrm>
          <a:off x="8442960" y="308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2</a:t>
          </a:r>
        </a:p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2</a:t>
          </a:r>
        </a:p>
      </xdr:txBody>
    </xdr:sp>
    <xdr:clientData/>
  </xdr:twoCellAnchor>
  <xdr:twoCellAnchor>
    <xdr:from>
      <xdr:col>9</xdr:col>
      <xdr:colOff>1325880</xdr:colOff>
      <xdr:row>14</xdr:row>
      <xdr:rowOff>0</xdr:rowOff>
    </xdr:from>
    <xdr:to>
      <xdr:col>9</xdr:col>
      <xdr:colOff>1280160</xdr:colOff>
      <xdr:row>14</xdr:row>
      <xdr:rowOff>0</xdr:rowOff>
    </xdr:to>
    <xdr:sp macro="" textlink="">
      <xdr:nvSpPr>
        <xdr:cNvPr id="17" name="Oval 20"/>
        <xdr:cNvSpPr>
          <a:spLocks noChangeArrowheads="1"/>
        </xdr:cNvSpPr>
      </xdr:nvSpPr>
      <xdr:spPr bwMode="auto">
        <a:xfrm>
          <a:off x="12214860" y="308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2</a:t>
          </a:r>
        </a:p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2</a:t>
          </a:r>
        </a:p>
      </xdr:txBody>
    </xdr:sp>
    <xdr:clientData/>
  </xdr:twoCellAnchor>
  <xdr:twoCellAnchor>
    <xdr:from>
      <xdr:col>6</xdr:col>
      <xdr:colOff>1318260</xdr:colOff>
      <xdr:row>14</xdr:row>
      <xdr:rowOff>0</xdr:rowOff>
    </xdr:from>
    <xdr:to>
      <xdr:col>6</xdr:col>
      <xdr:colOff>1036320</xdr:colOff>
      <xdr:row>14</xdr:row>
      <xdr:rowOff>0</xdr:rowOff>
    </xdr:to>
    <xdr:sp macro="" textlink="">
      <xdr:nvSpPr>
        <xdr:cNvPr id="18" name="Oval 21"/>
        <xdr:cNvSpPr>
          <a:spLocks noChangeArrowheads="1"/>
        </xdr:cNvSpPr>
      </xdr:nvSpPr>
      <xdr:spPr bwMode="auto">
        <a:xfrm>
          <a:off x="8442960" y="308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2</a:t>
          </a:r>
        </a:p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2</a:t>
          </a:r>
        </a:p>
      </xdr:txBody>
    </xdr:sp>
    <xdr:clientData/>
  </xdr:twoCellAnchor>
  <xdr:twoCellAnchor>
    <xdr:from>
      <xdr:col>9</xdr:col>
      <xdr:colOff>1325880</xdr:colOff>
      <xdr:row>14</xdr:row>
      <xdr:rowOff>0</xdr:rowOff>
    </xdr:from>
    <xdr:to>
      <xdr:col>9</xdr:col>
      <xdr:colOff>1280160</xdr:colOff>
      <xdr:row>14</xdr:row>
      <xdr:rowOff>0</xdr:rowOff>
    </xdr:to>
    <xdr:sp macro="" textlink="">
      <xdr:nvSpPr>
        <xdr:cNvPr id="19" name="Oval 22"/>
        <xdr:cNvSpPr>
          <a:spLocks noChangeArrowheads="1"/>
        </xdr:cNvSpPr>
      </xdr:nvSpPr>
      <xdr:spPr bwMode="auto">
        <a:xfrm>
          <a:off x="12214860" y="308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2</a:t>
          </a:r>
        </a:p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2</a:t>
          </a:r>
        </a:p>
      </xdr:txBody>
    </xdr:sp>
    <xdr:clientData/>
  </xdr:twoCellAnchor>
  <xdr:twoCellAnchor>
    <xdr:from>
      <xdr:col>6</xdr:col>
      <xdr:colOff>1318260</xdr:colOff>
      <xdr:row>14</xdr:row>
      <xdr:rowOff>0</xdr:rowOff>
    </xdr:from>
    <xdr:to>
      <xdr:col>6</xdr:col>
      <xdr:colOff>1036320</xdr:colOff>
      <xdr:row>14</xdr:row>
      <xdr:rowOff>0</xdr:rowOff>
    </xdr:to>
    <xdr:sp macro="" textlink="">
      <xdr:nvSpPr>
        <xdr:cNvPr id="20" name="Oval 23"/>
        <xdr:cNvSpPr>
          <a:spLocks noChangeArrowheads="1"/>
        </xdr:cNvSpPr>
      </xdr:nvSpPr>
      <xdr:spPr bwMode="auto">
        <a:xfrm>
          <a:off x="8442960" y="308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2</a:t>
          </a:r>
        </a:p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2</a:t>
          </a:r>
        </a:p>
      </xdr:txBody>
    </xdr:sp>
    <xdr:clientData/>
  </xdr:twoCellAnchor>
  <xdr:twoCellAnchor>
    <xdr:from>
      <xdr:col>9</xdr:col>
      <xdr:colOff>1325880</xdr:colOff>
      <xdr:row>14</xdr:row>
      <xdr:rowOff>0</xdr:rowOff>
    </xdr:from>
    <xdr:to>
      <xdr:col>9</xdr:col>
      <xdr:colOff>1280160</xdr:colOff>
      <xdr:row>14</xdr:row>
      <xdr:rowOff>0</xdr:rowOff>
    </xdr:to>
    <xdr:sp macro="" textlink="">
      <xdr:nvSpPr>
        <xdr:cNvPr id="21" name="Oval 24"/>
        <xdr:cNvSpPr>
          <a:spLocks noChangeArrowheads="1"/>
        </xdr:cNvSpPr>
      </xdr:nvSpPr>
      <xdr:spPr bwMode="auto">
        <a:xfrm>
          <a:off x="12214860" y="308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2</a:t>
          </a:r>
        </a:p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2</a:t>
          </a:r>
        </a:p>
      </xdr:txBody>
    </xdr:sp>
    <xdr:clientData/>
  </xdr:twoCellAnchor>
  <xdr:twoCellAnchor>
    <xdr:from>
      <xdr:col>6</xdr:col>
      <xdr:colOff>1318260</xdr:colOff>
      <xdr:row>14</xdr:row>
      <xdr:rowOff>0</xdr:rowOff>
    </xdr:from>
    <xdr:to>
      <xdr:col>6</xdr:col>
      <xdr:colOff>1036320</xdr:colOff>
      <xdr:row>14</xdr:row>
      <xdr:rowOff>0</xdr:rowOff>
    </xdr:to>
    <xdr:sp macro="" textlink="">
      <xdr:nvSpPr>
        <xdr:cNvPr id="22" name="Oval 25"/>
        <xdr:cNvSpPr>
          <a:spLocks noChangeArrowheads="1"/>
        </xdr:cNvSpPr>
      </xdr:nvSpPr>
      <xdr:spPr bwMode="auto">
        <a:xfrm>
          <a:off x="8442960" y="3086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2</a:t>
          </a:r>
        </a:p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2</a:t>
          </a:r>
        </a:p>
      </xdr:txBody>
    </xdr:sp>
    <xdr:clientData/>
  </xdr:twoCellAnchor>
  <xdr:twoCellAnchor>
    <xdr:from>
      <xdr:col>6</xdr:col>
      <xdr:colOff>1318260</xdr:colOff>
      <xdr:row>22</xdr:row>
      <xdr:rowOff>251460</xdr:rowOff>
    </xdr:from>
    <xdr:to>
      <xdr:col>6</xdr:col>
      <xdr:colOff>1036320</xdr:colOff>
      <xdr:row>22</xdr:row>
      <xdr:rowOff>441960</xdr:rowOff>
    </xdr:to>
    <xdr:sp macro="" textlink="">
      <xdr:nvSpPr>
        <xdr:cNvPr id="23" name="Oval 26"/>
        <xdr:cNvSpPr>
          <a:spLocks noChangeArrowheads="1"/>
        </xdr:cNvSpPr>
      </xdr:nvSpPr>
      <xdr:spPr bwMode="auto">
        <a:xfrm>
          <a:off x="8442960" y="521208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2</a:t>
          </a:r>
        </a:p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2</a:t>
          </a:r>
        </a:p>
      </xdr:txBody>
    </xdr:sp>
    <xdr:clientData/>
  </xdr:twoCellAnchor>
  <xdr:twoCellAnchor>
    <xdr:from>
      <xdr:col>9</xdr:col>
      <xdr:colOff>1325880</xdr:colOff>
      <xdr:row>22</xdr:row>
      <xdr:rowOff>251460</xdr:rowOff>
    </xdr:from>
    <xdr:to>
      <xdr:col>9</xdr:col>
      <xdr:colOff>1280160</xdr:colOff>
      <xdr:row>22</xdr:row>
      <xdr:rowOff>441960</xdr:rowOff>
    </xdr:to>
    <xdr:sp macro="" textlink="">
      <xdr:nvSpPr>
        <xdr:cNvPr id="24" name="Oval 27"/>
        <xdr:cNvSpPr>
          <a:spLocks noChangeArrowheads="1"/>
        </xdr:cNvSpPr>
      </xdr:nvSpPr>
      <xdr:spPr bwMode="auto">
        <a:xfrm>
          <a:off x="12214860" y="521208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2</a:t>
          </a:r>
        </a:p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2</a:t>
          </a:r>
        </a:p>
      </xdr:txBody>
    </xdr:sp>
    <xdr:clientData/>
  </xdr:twoCellAnchor>
  <xdr:twoCellAnchor>
    <xdr:from>
      <xdr:col>6</xdr:col>
      <xdr:colOff>1318260</xdr:colOff>
      <xdr:row>23</xdr:row>
      <xdr:rowOff>251460</xdr:rowOff>
    </xdr:from>
    <xdr:to>
      <xdr:col>6</xdr:col>
      <xdr:colOff>1036320</xdr:colOff>
      <xdr:row>23</xdr:row>
      <xdr:rowOff>441960</xdr:rowOff>
    </xdr:to>
    <xdr:sp macro="" textlink="">
      <xdr:nvSpPr>
        <xdr:cNvPr id="25" name="Oval 28"/>
        <xdr:cNvSpPr>
          <a:spLocks noChangeArrowheads="1"/>
        </xdr:cNvSpPr>
      </xdr:nvSpPr>
      <xdr:spPr bwMode="auto">
        <a:xfrm>
          <a:off x="8442960" y="5410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2</a:t>
          </a:r>
        </a:p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2</a:t>
          </a:r>
        </a:p>
      </xdr:txBody>
    </xdr:sp>
    <xdr:clientData/>
  </xdr:twoCellAnchor>
  <xdr:twoCellAnchor>
    <xdr:from>
      <xdr:col>9</xdr:col>
      <xdr:colOff>1325880</xdr:colOff>
      <xdr:row>23</xdr:row>
      <xdr:rowOff>251460</xdr:rowOff>
    </xdr:from>
    <xdr:to>
      <xdr:col>9</xdr:col>
      <xdr:colOff>1280160</xdr:colOff>
      <xdr:row>23</xdr:row>
      <xdr:rowOff>441960</xdr:rowOff>
    </xdr:to>
    <xdr:sp macro="" textlink="">
      <xdr:nvSpPr>
        <xdr:cNvPr id="26" name="Oval 29"/>
        <xdr:cNvSpPr>
          <a:spLocks noChangeArrowheads="1"/>
        </xdr:cNvSpPr>
      </xdr:nvSpPr>
      <xdr:spPr bwMode="auto">
        <a:xfrm>
          <a:off x="12214860" y="5410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2</a:t>
          </a:r>
        </a:p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2</a:t>
          </a:r>
        </a:p>
      </xdr:txBody>
    </xdr:sp>
    <xdr:clientData/>
  </xdr:twoCellAnchor>
  <xdr:twoCellAnchor>
    <xdr:from>
      <xdr:col>6</xdr:col>
      <xdr:colOff>1318260</xdr:colOff>
      <xdr:row>24</xdr:row>
      <xdr:rowOff>251460</xdr:rowOff>
    </xdr:from>
    <xdr:to>
      <xdr:col>6</xdr:col>
      <xdr:colOff>1036320</xdr:colOff>
      <xdr:row>24</xdr:row>
      <xdr:rowOff>441960</xdr:rowOff>
    </xdr:to>
    <xdr:sp macro="" textlink="">
      <xdr:nvSpPr>
        <xdr:cNvPr id="27" name="Oval 30"/>
        <xdr:cNvSpPr>
          <a:spLocks noChangeArrowheads="1"/>
        </xdr:cNvSpPr>
      </xdr:nvSpPr>
      <xdr:spPr bwMode="auto">
        <a:xfrm>
          <a:off x="8442960" y="560832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2</a:t>
          </a:r>
        </a:p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2</a:t>
          </a:r>
        </a:p>
      </xdr:txBody>
    </xdr:sp>
    <xdr:clientData/>
  </xdr:twoCellAnchor>
  <xdr:twoCellAnchor>
    <xdr:from>
      <xdr:col>9</xdr:col>
      <xdr:colOff>1325880</xdr:colOff>
      <xdr:row>24</xdr:row>
      <xdr:rowOff>251460</xdr:rowOff>
    </xdr:from>
    <xdr:to>
      <xdr:col>9</xdr:col>
      <xdr:colOff>1280160</xdr:colOff>
      <xdr:row>24</xdr:row>
      <xdr:rowOff>441960</xdr:rowOff>
    </xdr:to>
    <xdr:sp macro="" textlink="">
      <xdr:nvSpPr>
        <xdr:cNvPr id="28" name="Oval 31"/>
        <xdr:cNvSpPr>
          <a:spLocks noChangeArrowheads="1"/>
        </xdr:cNvSpPr>
      </xdr:nvSpPr>
      <xdr:spPr bwMode="auto">
        <a:xfrm>
          <a:off x="12214860" y="560832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2</a:t>
          </a:r>
        </a:p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2</a:t>
          </a:r>
        </a:p>
      </xdr:txBody>
    </xdr:sp>
    <xdr:clientData/>
  </xdr:twoCellAnchor>
  <xdr:twoCellAnchor>
    <xdr:from>
      <xdr:col>6</xdr:col>
      <xdr:colOff>1318260</xdr:colOff>
      <xdr:row>25</xdr:row>
      <xdr:rowOff>251460</xdr:rowOff>
    </xdr:from>
    <xdr:to>
      <xdr:col>6</xdr:col>
      <xdr:colOff>1036320</xdr:colOff>
      <xdr:row>25</xdr:row>
      <xdr:rowOff>441960</xdr:rowOff>
    </xdr:to>
    <xdr:sp macro="" textlink="">
      <xdr:nvSpPr>
        <xdr:cNvPr id="29" name="Oval 32"/>
        <xdr:cNvSpPr>
          <a:spLocks noChangeArrowheads="1"/>
        </xdr:cNvSpPr>
      </xdr:nvSpPr>
      <xdr:spPr bwMode="auto">
        <a:xfrm>
          <a:off x="8442960" y="580644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2</a:t>
          </a:r>
        </a:p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2</a:t>
          </a:r>
        </a:p>
      </xdr:txBody>
    </xdr:sp>
    <xdr:clientData/>
  </xdr:twoCellAnchor>
  <xdr:twoCellAnchor>
    <xdr:from>
      <xdr:col>9</xdr:col>
      <xdr:colOff>1325880</xdr:colOff>
      <xdr:row>25</xdr:row>
      <xdr:rowOff>251460</xdr:rowOff>
    </xdr:from>
    <xdr:to>
      <xdr:col>9</xdr:col>
      <xdr:colOff>1280160</xdr:colOff>
      <xdr:row>25</xdr:row>
      <xdr:rowOff>441960</xdr:rowOff>
    </xdr:to>
    <xdr:sp macro="" textlink="">
      <xdr:nvSpPr>
        <xdr:cNvPr id="30" name="Oval 33"/>
        <xdr:cNvSpPr>
          <a:spLocks noChangeArrowheads="1"/>
        </xdr:cNvSpPr>
      </xdr:nvSpPr>
      <xdr:spPr bwMode="auto">
        <a:xfrm>
          <a:off x="12214860" y="580644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2</a:t>
          </a:r>
        </a:p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2</a:t>
          </a:r>
        </a:p>
      </xdr:txBody>
    </xdr:sp>
    <xdr:clientData/>
  </xdr:twoCellAnchor>
  <xdr:twoCellAnchor>
    <xdr:from>
      <xdr:col>6</xdr:col>
      <xdr:colOff>1318260</xdr:colOff>
      <xdr:row>26</xdr:row>
      <xdr:rowOff>251460</xdr:rowOff>
    </xdr:from>
    <xdr:to>
      <xdr:col>6</xdr:col>
      <xdr:colOff>1036320</xdr:colOff>
      <xdr:row>26</xdr:row>
      <xdr:rowOff>441960</xdr:rowOff>
    </xdr:to>
    <xdr:sp macro="" textlink="">
      <xdr:nvSpPr>
        <xdr:cNvPr id="31" name="Oval 34"/>
        <xdr:cNvSpPr>
          <a:spLocks noChangeArrowheads="1"/>
        </xdr:cNvSpPr>
      </xdr:nvSpPr>
      <xdr:spPr bwMode="auto">
        <a:xfrm>
          <a:off x="8442960" y="601218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2</a:t>
          </a:r>
        </a:p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2</a:t>
          </a:r>
        </a:p>
      </xdr:txBody>
    </xdr:sp>
    <xdr:clientData/>
  </xdr:twoCellAnchor>
  <xdr:twoCellAnchor>
    <xdr:from>
      <xdr:col>9</xdr:col>
      <xdr:colOff>1325880</xdr:colOff>
      <xdr:row>26</xdr:row>
      <xdr:rowOff>251460</xdr:rowOff>
    </xdr:from>
    <xdr:to>
      <xdr:col>9</xdr:col>
      <xdr:colOff>1280160</xdr:colOff>
      <xdr:row>26</xdr:row>
      <xdr:rowOff>441960</xdr:rowOff>
    </xdr:to>
    <xdr:sp macro="" textlink="">
      <xdr:nvSpPr>
        <xdr:cNvPr id="32" name="Oval 35"/>
        <xdr:cNvSpPr>
          <a:spLocks noChangeArrowheads="1"/>
        </xdr:cNvSpPr>
      </xdr:nvSpPr>
      <xdr:spPr bwMode="auto">
        <a:xfrm>
          <a:off x="12214860" y="601218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2</a:t>
          </a:r>
        </a:p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2</a:t>
          </a:r>
        </a:p>
      </xdr:txBody>
    </xdr:sp>
    <xdr:clientData/>
  </xdr:twoCellAnchor>
  <xdr:twoCellAnchor>
    <xdr:from>
      <xdr:col>6</xdr:col>
      <xdr:colOff>1318260</xdr:colOff>
      <xdr:row>22</xdr:row>
      <xdr:rowOff>251460</xdr:rowOff>
    </xdr:from>
    <xdr:to>
      <xdr:col>6</xdr:col>
      <xdr:colOff>1036320</xdr:colOff>
      <xdr:row>22</xdr:row>
      <xdr:rowOff>441960</xdr:rowOff>
    </xdr:to>
    <xdr:sp macro="" textlink="">
      <xdr:nvSpPr>
        <xdr:cNvPr id="33" name="Oval 36"/>
        <xdr:cNvSpPr>
          <a:spLocks noChangeArrowheads="1"/>
        </xdr:cNvSpPr>
      </xdr:nvSpPr>
      <xdr:spPr bwMode="auto">
        <a:xfrm>
          <a:off x="8442960" y="521208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2</a:t>
          </a:r>
        </a:p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2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LANT%20reports%20(PROD)\2011\July+Aug'%2011\Plant%20report%20package%2001-08'%202011\Variances%20Jan-Aug'%20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ulia.kolesnikova\AppData\Local\Temp\Temp1_SALES%20VARIANCE%20REPORT%20-%20September.zip\SALES%20VARIANCE%20REPORT%20-%20September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02"/>
      <sheetName val="01-02"/>
      <sheetName val="03"/>
      <sheetName val="01-03"/>
      <sheetName val="04"/>
      <sheetName val="01-04"/>
      <sheetName val="05"/>
      <sheetName val="01-05"/>
      <sheetName val="06"/>
      <sheetName val="01-06"/>
      <sheetName val="07"/>
      <sheetName val="08"/>
      <sheetName val="7+8"/>
      <sheetName val="01-08"/>
      <sheetName val="variances"/>
      <sheetName val="var correct"/>
      <sheetName val="IC bdg (initial)"/>
      <sheetName val="FRC 4+8"/>
      <sheetName val="STD"/>
      <sheetName val="ab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62">
          <cell r="E62">
            <v>1270642.6065180157</v>
          </cell>
        </row>
        <row r="63">
          <cell r="E63">
            <v>9969887.0465803165</v>
          </cell>
        </row>
        <row r="64">
          <cell r="E64">
            <v>5510497.9543572543</v>
          </cell>
        </row>
      </sheetData>
      <sheetData sheetId="18" refreshError="1"/>
      <sheetData sheetId="19">
        <row r="135">
          <cell r="P135">
            <v>42375726.900990002</v>
          </cell>
          <cell r="Q135">
            <v>2174261.4944699998</v>
          </cell>
          <cell r="R135">
            <v>848809.41917999997</v>
          </cell>
          <cell r="S135">
            <v>7359829.9577000001</v>
          </cell>
          <cell r="T135">
            <v>3833870.3206499987</v>
          </cell>
        </row>
        <row r="139">
          <cell r="U139">
            <v>-119970.8</v>
          </cell>
        </row>
        <row r="140">
          <cell r="U140">
            <v>-26725.264469999165</v>
          </cell>
        </row>
      </sheetData>
      <sheetData sheetId="20">
        <row r="15">
          <cell r="B15">
            <v>120802.1735576131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DG REV 2010"/>
      <sheetName val="BDG QT 2010"/>
      <sheetName val="BDG 2010"/>
      <sheetName val="pivot September"/>
      <sheetName val="September"/>
      <sheetName val="pivot 09"/>
      <sheetName val="09"/>
    </sheetNames>
    <sheetDataSet>
      <sheetData sheetId="0"/>
      <sheetData sheetId="1"/>
      <sheetData sheetId="2"/>
      <sheetData sheetId="3">
        <row r="3">
          <cell r="C3">
            <v>9664</v>
          </cell>
          <cell r="D3">
            <v>27267385.349999998</v>
          </cell>
          <cell r="E3">
            <v>10967</v>
          </cell>
          <cell r="F3">
            <v>30628854.661705811</v>
          </cell>
        </row>
        <row r="4">
          <cell r="C4">
            <v>417</v>
          </cell>
          <cell r="D4">
            <v>5293423.42</v>
          </cell>
          <cell r="E4">
            <v>392</v>
          </cell>
          <cell r="F4">
            <v>4856036.1023999797</v>
          </cell>
        </row>
        <row r="5">
          <cell r="C5">
            <v>20</v>
          </cell>
          <cell r="D5">
            <v>653468.11</v>
          </cell>
          <cell r="E5">
            <v>23</v>
          </cell>
          <cell r="F5">
            <v>794079.35466666589</v>
          </cell>
        </row>
        <row r="6">
          <cell r="C6">
            <v>267</v>
          </cell>
          <cell r="D6">
            <v>3568885.09</v>
          </cell>
          <cell r="E6">
            <v>413</v>
          </cell>
          <cell r="F6">
            <v>6057901.6433600225</v>
          </cell>
        </row>
        <row r="7">
          <cell r="C7">
            <v>139</v>
          </cell>
          <cell r="D7">
            <v>277636.90000000002</v>
          </cell>
          <cell r="E7">
            <v>305</v>
          </cell>
          <cell r="F7">
            <v>614302.55130834389</v>
          </cell>
        </row>
        <row r="8">
          <cell r="C8">
            <v>806</v>
          </cell>
          <cell r="D8">
            <v>4031259.36</v>
          </cell>
          <cell r="E8">
            <v>892</v>
          </cell>
          <cell r="F8">
            <v>3817923.4893280007</v>
          </cell>
        </row>
        <row r="9">
          <cell r="C9">
            <v>1960</v>
          </cell>
          <cell r="D9">
            <v>8473366.9900000002</v>
          </cell>
          <cell r="E9">
            <v>2610</v>
          </cell>
          <cell r="F9">
            <v>11100701.925000021</v>
          </cell>
        </row>
        <row r="10">
          <cell r="C10">
            <v>19</v>
          </cell>
          <cell r="D10">
            <v>545971.23</v>
          </cell>
          <cell r="E10">
            <v>17</v>
          </cell>
          <cell r="F10">
            <v>560251.99999999837</v>
          </cell>
        </row>
        <row r="11">
          <cell r="C11">
            <v>9</v>
          </cell>
          <cell r="D11">
            <v>59959.66</v>
          </cell>
          <cell r="E11">
            <v>0</v>
          </cell>
          <cell r="F11">
            <v>0</v>
          </cell>
        </row>
        <row r="12">
          <cell r="C12">
            <v>2</v>
          </cell>
          <cell r="D12">
            <v>345570.47</v>
          </cell>
          <cell r="E12">
            <v>2</v>
          </cell>
          <cell r="F12">
            <v>298291.45160800015</v>
          </cell>
        </row>
        <row r="13">
          <cell r="C13">
            <v>5</v>
          </cell>
          <cell r="D13">
            <v>102182.17</v>
          </cell>
          <cell r="E13">
            <v>9</v>
          </cell>
          <cell r="F13">
            <v>163077.59310810821</v>
          </cell>
        </row>
        <row r="14">
          <cell r="C14">
            <v>26459</v>
          </cell>
          <cell r="D14">
            <v>105571686.7</v>
          </cell>
          <cell r="E14">
            <v>27902</v>
          </cell>
          <cell r="F14">
            <v>105323145.87423059</v>
          </cell>
        </row>
        <row r="15">
          <cell r="C15">
            <v>2589</v>
          </cell>
          <cell r="D15">
            <v>18604574.109999999</v>
          </cell>
          <cell r="E15">
            <v>3210</v>
          </cell>
          <cell r="F15">
            <v>20273713.024499979</v>
          </cell>
        </row>
        <row r="16">
          <cell r="C16">
            <v>1018</v>
          </cell>
          <cell r="D16">
            <v>8240186.4699999997</v>
          </cell>
          <cell r="E16">
            <v>891</v>
          </cell>
          <cell r="F16">
            <v>7631094.6394442273</v>
          </cell>
        </row>
        <row r="17">
          <cell r="C17">
            <v>0</v>
          </cell>
          <cell r="D17">
            <v>2196131.3199999998</v>
          </cell>
          <cell r="E17">
            <v>0</v>
          </cell>
          <cell r="F17">
            <v>3644850</v>
          </cell>
        </row>
        <row r="18">
          <cell r="C18">
            <v>0</v>
          </cell>
          <cell r="D18">
            <v>4448184.93</v>
          </cell>
          <cell r="E18">
            <v>0</v>
          </cell>
          <cell r="F18">
            <v>6516914</v>
          </cell>
        </row>
        <row r="19">
          <cell r="C19">
            <v>15</v>
          </cell>
          <cell r="D19">
            <v>62987.09</v>
          </cell>
          <cell r="E19">
            <v>70</v>
          </cell>
          <cell r="F19">
            <v>304922.23749999981</v>
          </cell>
        </row>
        <row r="20">
          <cell r="C20">
            <v>0</v>
          </cell>
          <cell r="D20">
            <v>3133303.27</v>
          </cell>
          <cell r="E20">
            <v>0</v>
          </cell>
          <cell r="F20">
            <v>3179550</v>
          </cell>
        </row>
        <row r="21">
          <cell r="C21">
            <v>88</v>
          </cell>
          <cell r="D21">
            <v>2034664.71</v>
          </cell>
          <cell r="E21">
            <v>52</v>
          </cell>
          <cell r="F21">
            <v>1149380.9954308611</v>
          </cell>
        </row>
        <row r="22">
          <cell r="C22">
            <v>4806</v>
          </cell>
          <cell r="D22">
            <v>67232844.25</v>
          </cell>
          <cell r="E22">
            <v>3878</v>
          </cell>
          <cell r="F22">
            <v>63274056.846000098</v>
          </cell>
        </row>
        <row r="23">
          <cell r="C23">
            <v>0</v>
          </cell>
          <cell r="D23">
            <v>84529.24</v>
          </cell>
          <cell r="E23">
            <v>0</v>
          </cell>
          <cell r="F23">
            <v>93060</v>
          </cell>
        </row>
        <row r="24">
          <cell r="C24">
            <v>0</v>
          </cell>
          <cell r="D24">
            <v>45976.32</v>
          </cell>
          <cell r="E24">
            <v>0</v>
          </cell>
          <cell r="F24">
            <v>54285</v>
          </cell>
        </row>
        <row r="25">
          <cell r="C25">
            <v>0</v>
          </cell>
          <cell r="D25">
            <v>111362.5</v>
          </cell>
          <cell r="E25">
            <v>0</v>
          </cell>
          <cell r="F25">
            <v>93060</v>
          </cell>
        </row>
        <row r="26">
          <cell r="C26">
            <v>0</v>
          </cell>
          <cell r="D26">
            <v>991.53</v>
          </cell>
          <cell r="E26">
            <v>0</v>
          </cell>
          <cell r="F26">
            <v>15510.999999999984</v>
          </cell>
        </row>
        <row r="27">
          <cell r="C27">
            <v>0</v>
          </cell>
          <cell r="D27">
            <v>1848.31</v>
          </cell>
          <cell r="E27">
            <v>0</v>
          </cell>
          <cell r="F27">
            <v>3679.9999999999986</v>
          </cell>
        </row>
        <row r="28">
          <cell r="E28">
            <v>0</v>
          </cell>
          <cell r="F28">
            <v>2452.9999999999986</v>
          </cell>
        </row>
        <row r="29">
          <cell r="E29">
            <v>0</v>
          </cell>
          <cell r="F29">
            <v>0</v>
          </cell>
        </row>
        <row r="30">
          <cell r="C30">
            <v>0</v>
          </cell>
          <cell r="D30">
            <v>720.34</v>
          </cell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C32">
            <v>7</v>
          </cell>
          <cell r="D32">
            <v>141142.35999999999</v>
          </cell>
          <cell r="E32">
            <v>7</v>
          </cell>
          <cell r="F32">
            <v>168423.91887096749</v>
          </cell>
        </row>
        <row r="33">
          <cell r="C33">
            <v>31</v>
          </cell>
          <cell r="D33">
            <v>745863.97</v>
          </cell>
          <cell r="E33">
            <v>5</v>
          </cell>
          <cell r="F33">
            <v>193394.42100000015</v>
          </cell>
        </row>
        <row r="34">
          <cell r="C34">
            <v>1</v>
          </cell>
          <cell r="D34">
            <v>6664.94</v>
          </cell>
          <cell r="E34">
            <v>0</v>
          </cell>
          <cell r="F34">
            <v>0</v>
          </cell>
        </row>
        <row r="35">
          <cell r="C35">
            <v>24</v>
          </cell>
          <cell r="D35">
            <v>2406362.65</v>
          </cell>
          <cell r="E35">
            <v>10</v>
          </cell>
          <cell r="F35">
            <v>2842984.799999998</v>
          </cell>
        </row>
        <row r="36">
          <cell r="E36">
            <v>1</v>
          </cell>
          <cell r="F36">
            <v>31218.580000000013</v>
          </cell>
        </row>
        <row r="37">
          <cell r="C37">
            <v>15</v>
          </cell>
          <cell r="D37">
            <v>10788612.33</v>
          </cell>
          <cell r="E37">
            <v>2</v>
          </cell>
          <cell r="F37">
            <v>1137268.2999999986</v>
          </cell>
        </row>
        <row r="38">
          <cell r="C38">
            <v>3</v>
          </cell>
          <cell r="D38">
            <v>37661.85</v>
          </cell>
          <cell r="E38">
            <v>13</v>
          </cell>
          <cell r="F38">
            <v>165087.00000000012</v>
          </cell>
        </row>
        <row r="39">
          <cell r="E39">
            <v>0</v>
          </cell>
          <cell r="F39">
            <v>0</v>
          </cell>
        </row>
        <row r="40">
          <cell r="E40">
            <v>0</v>
          </cell>
          <cell r="F40">
            <v>0</v>
          </cell>
        </row>
        <row r="41">
          <cell r="E41">
            <v>7</v>
          </cell>
          <cell r="F41">
            <v>218530.05999999997</v>
          </cell>
        </row>
        <row r="42">
          <cell r="C42">
            <v>0</v>
          </cell>
          <cell r="D42">
            <v>944.3</v>
          </cell>
          <cell r="E42">
            <v>0</v>
          </cell>
          <cell r="F42">
            <v>116.00000000000006</v>
          </cell>
        </row>
        <row r="43">
          <cell r="E43">
            <v>0</v>
          </cell>
          <cell r="F43">
            <v>0</v>
          </cell>
        </row>
        <row r="44">
          <cell r="E44">
            <v>0</v>
          </cell>
          <cell r="F44">
            <v>0</v>
          </cell>
        </row>
        <row r="45">
          <cell r="E45">
            <v>1</v>
          </cell>
          <cell r="F45">
            <v>23500</v>
          </cell>
        </row>
        <row r="46">
          <cell r="C46">
            <v>0</v>
          </cell>
          <cell r="D46">
            <v>24670.68</v>
          </cell>
          <cell r="E46">
            <v>0</v>
          </cell>
          <cell r="F46">
            <v>76774.999999999884</v>
          </cell>
        </row>
        <row r="47">
          <cell r="C47">
            <v>0</v>
          </cell>
          <cell r="D47">
            <v>16906.77</v>
          </cell>
          <cell r="E47">
            <v>0</v>
          </cell>
          <cell r="F47">
            <v>0</v>
          </cell>
        </row>
        <row r="48">
          <cell r="C48">
            <v>3</v>
          </cell>
          <cell r="D48">
            <v>35526.769999999997</v>
          </cell>
          <cell r="E48">
            <v>0</v>
          </cell>
          <cell r="F48">
            <v>0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opLeftCell="A13" workbookViewId="0">
      <selection activeCell="D19" sqref="D19"/>
    </sheetView>
  </sheetViews>
  <sheetFormatPr defaultColWidth="8.85546875" defaultRowHeight="12.75"/>
  <cols>
    <col min="1" max="1" width="17.5703125" style="6" customWidth="1"/>
    <col min="2" max="2" width="16.140625" style="6" customWidth="1"/>
    <col min="3" max="3" width="16.42578125" style="6" customWidth="1"/>
    <col min="4" max="4" width="15.7109375" style="6" customWidth="1"/>
    <col min="5" max="5" width="19.7109375" style="6" customWidth="1"/>
    <col min="6" max="6" width="8.85546875" style="6"/>
    <col min="7" max="7" width="14.7109375" style="6" customWidth="1"/>
    <col min="8" max="8" width="20" style="6" customWidth="1"/>
    <col min="9" max="9" width="13.7109375" style="6" customWidth="1"/>
    <col min="10" max="10" width="18.28515625" style="6" customWidth="1"/>
    <col min="11" max="16384" width="8.85546875" style="6"/>
  </cols>
  <sheetData>
    <row r="1" spans="1:12" ht="15.75">
      <c r="A1" s="1"/>
      <c r="B1" s="2"/>
      <c r="C1" s="2"/>
      <c r="D1" s="2"/>
      <c r="E1" s="3"/>
      <c r="F1" s="4"/>
      <c r="G1" s="5"/>
      <c r="H1" s="145"/>
      <c r="I1" s="145"/>
      <c r="J1" s="146"/>
    </row>
    <row r="2" spans="1:12" ht="20.25">
      <c r="A2" s="147" t="s">
        <v>6</v>
      </c>
      <c r="B2" s="148"/>
      <c r="C2" s="148"/>
      <c r="D2" s="148"/>
      <c r="E2" s="148"/>
      <c r="F2" s="148"/>
      <c r="G2" s="148"/>
      <c r="H2" s="148"/>
      <c r="I2" s="148"/>
      <c r="J2" s="149"/>
    </row>
    <row r="3" spans="1:12" ht="13.5" thickBot="1">
      <c r="A3" s="7"/>
      <c r="B3" s="8"/>
      <c r="C3" s="9"/>
      <c r="D3" s="8"/>
      <c r="E3" s="10"/>
      <c r="F3" s="11"/>
      <c r="G3" s="12"/>
      <c r="H3" s="12"/>
      <c r="I3" s="10"/>
      <c r="J3" s="13"/>
    </row>
    <row r="4" spans="1:12" ht="21" thickBot="1">
      <c r="A4" s="14" t="s">
        <v>1</v>
      </c>
      <c r="B4" s="15" t="s">
        <v>4</v>
      </c>
      <c r="C4" s="9"/>
      <c r="D4" s="15" t="s">
        <v>5</v>
      </c>
      <c r="E4" s="10"/>
      <c r="F4" s="11"/>
      <c r="G4" s="12"/>
      <c r="H4" s="16" t="s">
        <v>7</v>
      </c>
      <c r="I4" s="16" t="s">
        <v>8</v>
      </c>
      <c r="J4" s="13"/>
    </row>
    <row r="5" spans="1:12" ht="18.75">
      <c r="A5" s="17" t="s">
        <v>2</v>
      </c>
      <c r="B5" s="18">
        <v>30000</v>
      </c>
      <c r="C5" s="19"/>
      <c r="D5" s="18">
        <v>27760</v>
      </c>
      <c r="E5" s="20"/>
      <c r="F5" s="21"/>
      <c r="G5" s="22"/>
      <c r="H5" s="23" t="s">
        <v>23</v>
      </c>
      <c r="I5" s="23">
        <f>[1]abs!B15*43</f>
        <v>5194493.4629773637</v>
      </c>
      <c r="J5" s="24"/>
    </row>
    <row r="6" spans="1:12" ht="19.5" thickBot="1">
      <c r="A6" s="25" t="s">
        <v>3</v>
      </c>
      <c r="B6" s="26"/>
      <c r="C6" s="27"/>
      <c r="D6" s="26">
        <v>7393</v>
      </c>
      <c r="E6" s="28"/>
      <c r="F6" s="29"/>
      <c r="G6" s="12"/>
      <c r="H6" s="30" t="s">
        <v>24</v>
      </c>
      <c r="I6" s="23">
        <f>I14-I5</f>
        <v>-485975.55305177625</v>
      </c>
      <c r="J6" s="24"/>
      <c r="K6" s="31"/>
    </row>
    <row r="7" spans="1:12" ht="16.5" thickBot="1">
      <c r="A7" s="150"/>
      <c r="B7" s="152" t="s">
        <v>10</v>
      </c>
      <c r="C7" s="153"/>
      <c r="D7" s="153"/>
      <c r="E7" s="153"/>
      <c r="F7" s="154"/>
      <c r="G7" s="152" t="s">
        <v>18</v>
      </c>
      <c r="H7" s="153"/>
      <c r="I7" s="153"/>
      <c r="J7" s="154"/>
      <c r="K7" s="10"/>
      <c r="L7" s="32"/>
    </row>
    <row r="8" spans="1:12" ht="15" thickBot="1">
      <c r="A8" s="151"/>
      <c r="B8" s="33" t="s">
        <v>9</v>
      </c>
      <c r="C8" s="34" t="s">
        <v>11</v>
      </c>
      <c r="D8" s="34" t="s">
        <v>5</v>
      </c>
      <c r="E8" s="34" t="s">
        <v>18</v>
      </c>
      <c r="F8" s="35" t="s">
        <v>0</v>
      </c>
      <c r="G8" s="36" t="s">
        <v>19</v>
      </c>
      <c r="H8" s="37" t="s">
        <v>20</v>
      </c>
      <c r="I8" s="37" t="s">
        <v>21</v>
      </c>
      <c r="J8" s="38" t="s">
        <v>22</v>
      </c>
      <c r="L8" s="39"/>
    </row>
    <row r="9" spans="1:12" ht="15.75">
      <c r="A9" s="40" t="s">
        <v>12</v>
      </c>
      <c r="B9" s="41"/>
      <c r="C9" s="42">
        <f>[1]STD!P135</f>
        <v>42375726.900990002</v>
      </c>
      <c r="D9" s="42">
        <f>SUM(C9,G9:J9)</f>
        <v>38759486.472960502</v>
      </c>
      <c r="E9" s="43">
        <f>D9-C9</f>
        <v>-3616240.4280294999</v>
      </c>
      <c r="F9" s="44">
        <f t="shared" ref="F9:F14" si="0">E9/C9</f>
        <v>-8.5337543270438049E-2</v>
      </c>
      <c r="G9" s="45">
        <f>-3254043.08+7031</f>
        <v>-3247012.08</v>
      </c>
      <c r="H9" s="45">
        <f>L12</f>
        <v>0</v>
      </c>
      <c r="I9" s="46"/>
      <c r="J9" s="45">
        <v>-369228.34802949999</v>
      </c>
      <c r="L9" s="47"/>
    </row>
    <row r="10" spans="1:12" ht="15.75">
      <c r="A10" s="40" t="s">
        <v>13</v>
      </c>
      <c r="B10" s="48"/>
      <c r="C10" s="49">
        <f>[1]STD!Q135</f>
        <v>2174261.4944699998</v>
      </c>
      <c r="D10" s="49">
        <f>2638791+[1]STD!U139</f>
        <v>2518820.2000000002</v>
      </c>
      <c r="E10" s="50">
        <f>D10-C10</f>
        <v>344558.70553000038</v>
      </c>
      <c r="F10" s="51">
        <f t="shared" si="0"/>
        <v>0.15847160353358986</v>
      </c>
      <c r="G10" s="52">
        <f>2638791-D6*306.71</f>
        <v>371283.9700000002</v>
      </c>
      <c r="H10" s="52">
        <f>[1]STD!U140</f>
        <v>-26725.264469999165</v>
      </c>
      <c r="I10" s="53"/>
      <c r="J10" s="53"/>
      <c r="L10" s="47"/>
    </row>
    <row r="11" spans="1:12" ht="15.75">
      <c r="A11" s="40" t="s">
        <v>14</v>
      </c>
      <c r="B11" s="54">
        <f>'[1]IC bdg (initial)'!E62</f>
        <v>1270642.6065180157</v>
      </c>
      <c r="C11" s="49">
        <f>[1]STD!R135</f>
        <v>848809.41917999997</v>
      </c>
      <c r="D11" s="49"/>
      <c r="E11" s="50">
        <f>D11-C11</f>
        <v>-848809.41917999997</v>
      </c>
      <c r="F11" s="51">
        <f t="shared" si="0"/>
        <v>-1</v>
      </c>
      <c r="G11" s="53"/>
      <c r="H11" s="52">
        <f>D11-B11</f>
        <v>-1270642.6065180157</v>
      </c>
      <c r="I11" s="52">
        <f>B11-C11</f>
        <v>421833.18733801576</v>
      </c>
      <c r="J11" s="53"/>
      <c r="K11" s="55"/>
      <c r="L11" s="56"/>
    </row>
    <row r="12" spans="1:12" ht="15.75">
      <c r="A12" s="40" t="s">
        <v>15</v>
      </c>
      <c r="B12" s="54">
        <f>'[1]IC bdg (initial)'!E63</f>
        <v>9969887.0465803165</v>
      </c>
      <c r="C12" s="49">
        <f>[1]STD!S135</f>
        <v>7359829.9577000001</v>
      </c>
      <c r="D12" s="49"/>
      <c r="E12" s="50">
        <f>D12-C12</f>
        <v>-7359829.9577000001</v>
      </c>
      <c r="F12" s="51">
        <f t="shared" si="0"/>
        <v>-1</v>
      </c>
      <c r="G12" s="53"/>
      <c r="H12" s="52">
        <f>D12-B12</f>
        <v>-9969887.0465803165</v>
      </c>
      <c r="I12" s="52">
        <f>B12-C12</f>
        <v>2610057.0888803164</v>
      </c>
      <c r="J12" s="53"/>
      <c r="L12" s="47"/>
    </row>
    <row r="13" spans="1:12" ht="16.5" thickBot="1">
      <c r="A13" s="57" t="s">
        <v>16</v>
      </c>
      <c r="B13" s="58">
        <f>'[1]IC bdg (initial)'!E64</f>
        <v>5510497.9543572543</v>
      </c>
      <c r="C13" s="59">
        <f>[1]STD!T135</f>
        <v>3833870.3206499987</v>
      </c>
      <c r="D13" s="59"/>
      <c r="E13" s="60">
        <f>D13-C13</f>
        <v>-3833870.3206499987</v>
      </c>
      <c r="F13" s="61">
        <f t="shared" si="0"/>
        <v>-1</v>
      </c>
      <c r="G13" s="53"/>
      <c r="H13" s="52">
        <f>D13-B13</f>
        <v>-5510497.9543572543</v>
      </c>
      <c r="I13" s="52">
        <f>B13-C13</f>
        <v>1676627.6337072556</v>
      </c>
      <c r="J13" s="53"/>
    </row>
    <row r="14" spans="1:12" ht="16.5" thickBot="1">
      <c r="A14" s="62" t="s">
        <v>17</v>
      </c>
      <c r="B14" s="63">
        <f>SUM(B9:B13)</f>
        <v>16751027.607455585</v>
      </c>
      <c r="C14" s="64">
        <f>SUM(C9:C13)</f>
        <v>56592498.092989996</v>
      </c>
      <c r="D14" s="64">
        <f>SUM(D9:D13)</f>
        <v>41278306.672960505</v>
      </c>
      <c r="E14" s="64">
        <f>SUM(E9:E13)</f>
        <v>-15314191.420029497</v>
      </c>
      <c r="F14" s="65">
        <f t="shared" si="0"/>
        <v>-0.27060461962407056</v>
      </c>
      <c r="G14" s="66">
        <f>SUM(G9:G13)</f>
        <v>-2875728.11</v>
      </c>
      <c r="H14" s="64">
        <f>SUM(H9:H13)</f>
        <v>-16777752.871925585</v>
      </c>
      <c r="I14" s="64">
        <f>SUM(I9:I13)</f>
        <v>4708517.9099255875</v>
      </c>
      <c r="J14" s="67">
        <f>SUM(J9:J13)</f>
        <v>-369228.34802949999</v>
      </c>
      <c r="K14" s="68"/>
    </row>
    <row r="15" spans="1:12" s="71" customFormat="1" ht="14.25">
      <c r="A15" s="69"/>
      <c r="B15" s="70"/>
      <c r="C15" s="70"/>
      <c r="D15" s="70"/>
      <c r="E15" s="70"/>
      <c r="F15" s="70"/>
      <c r="G15" s="70"/>
      <c r="H15" s="70"/>
      <c r="I15" s="70"/>
      <c r="J15" s="70"/>
    </row>
    <row r="16" spans="1:12" s="32" customFormat="1" ht="20.25">
      <c r="A16" s="148"/>
      <c r="B16" s="148"/>
      <c r="C16" s="148"/>
      <c r="D16" s="148"/>
      <c r="E16" s="148"/>
      <c r="F16" s="148"/>
      <c r="G16" s="148"/>
      <c r="H16" s="148"/>
      <c r="I16" s="148"/>
      <c r="J16" s="148"/>
    </row>
    <row r="17" spans="1:12" s="32" customFormat="1">
      <c r="A17" s="10"/>
      <c r="B17" s="8"/>
      <c r="C17" s="9"/>
      <c r="D17" s="8"/>
      <c r="E17" s="10"/>
      <c r="F17" s="11"/>
      <c r="G17" s="12"/>
      <c r="H17" s="12"/>
      <c r="I17" s="10"/>
      <c r="J17" s="72"/>
    </row>
    <row r="18" spans="1:12" s="32" customFormat="1" ht="20.25">
      <c r="A18" s="73"/>
      <c r="B18" s="74"/>
      <c r="C18" s="9"/>
      <c r="D18" s="74"/>
      <c r="E18" s="10"/>
      <c r="F18" s="11"/>
      <c r="G18" s="12"/>
      <c r="H18" s="75"/>
      <c r="I18" s="75"/>
      <c r="J18" s="72"/>
    </row>
    <row r="19" spans="1:12" s="32" customFormat="1" ht="18.75">
      <c r="A19" s="76"/>
      <c r="B19" s="77"/>
      <c r="C19" s="78"/>
      <c r="D19" s="77"/>
      <c r="E19" s="78"/>
      <c r="F19" s="79"/>
      <c r="G19" s="12"/>
      <c r="H19" s="75"/>
      <c r="I19" s="80"/>
      <c r="J19" s="10"/>
    </row>
    <row r="20" spans="1:12" s="32" customFormat="1" ht="18.75">
      <c r="A20" s="76"/>
      <c r="B20" s="77"/>
      <c r="C20" s="78"/>
      <c r="D20" s="77"/>
      <c r="E20" s="78"/>
      <c r="F20" s="79"/>
      <c r="G20" s="12"/>
      <c r="H20" s="12"/>
      <c r="I20" s="10"/>
      <c r="J20" s="10"/>
    </row>
    <row r="21" spans="1:12" s="32" customFormat="1" ht="15.75">
      <c r="A21" s="143"/>
      <c r="B21" s="144"/>
      <c r="C21" s="144"/>
      <c r="D21" s="144"/>
      <c r="E21" s="144"/>
      <c r="F21" s="144"/>
      <c r="G21" s="144"/>
      <c r="H21" s="144"/>
      <c r="I21" s="144"/>
      <c r="J21" s="144"/>
    </row>
    <row r="22" spans="1:12" s="32" customFormat="1" ht="14.25">
      <c r="A22" s="143"/>
      <c r="B22" s="81"/>
      <c r="C22" s="82"/>
      <c r="D22" s="82"/>
      <c r="E22" s="82"/>
      <c r="F22" s="83"/>
      <c r="G22" s="82"/>
      <c r="H22" s="82"/>
      <c r="I22" s="82"/>
      <c r="J22" s="82"/>
      <c r="L22" s="84"/>
    </row>
    <row r="23" spans="1:12" s="32" customFormat="1" ht="15.75">
      <c r="A23" s="85"/>
      <c r="B23" s="22"/>
      <c r="C23" s="22"/>
      <c r="D23" s="22"/>
      <c r="E23" s="86"/>
      <c r="F23" s="87"/>
      <c r="G23" s="88"/>
      <c r="H23" s="88"/>
      <c r="I23" s="88"/>
      <c r="J23" s="88"/>
      <c r="L23" s="89"/>
    </row>
    <row r="24" spans="1:12" s="32" customFormat="1" ht="15.75">
      <c r="A24" s="85"/>
      <c r="B24" s="22"/>
      <c r="C24" s="22"/>
      <c r="D24" s="22"/>
      <c r="E24" s="86"/>
      <c r="F24" s="87"/>
      <c r="G24" s="88"/>
      <c r="H24" s="88"/>
      <c r="I24" s="88"/>
      <c r="J24" s="88"/>
      <c r="L24" s="89"/>
    </row>
    <row r="25" spans="1:12" s="32" customFormat="1" ht="15.75">
      <c r="A25" s="85"/>
      <c r="B25" s="22"/>
      <c r="C25" s="22"/>
      <c r="D25" s="22"/>
      <c r="E25" s="86"/>
      <c r="F25" s="87"/>
      <c r="G25" s="88"/>
      <c r="H25" s="88"/>
      <c r="I25" s="88"/>
      <c r="J25" s="88"/>
      <c r="L25" s="89"/>
    </row>
    <row r="26" spans="1:12" s="32" customFormat="1" ht="15.75">
      <c r="A26" s="85"/>
      <c r="B26" s="22"/>
      <c r="C26" s="22"/>
      <c r="D26" s="22"/>
      <c r="E26" s="86"/>
      <c r="F26" s="87"/>
      <c r="G26" s="88"/>
      <c r="H26" s="88"/>
      <c r="I26" s="88"/>
      <c r="J26" s="88"/>
      <c r="L26" s="89"/>
    </row>
    <row r="27" spans="1:12" s="32" customFormat="1" ht="15.75">
      <c r="A27" s="85"/>
      <c r="B27" s="22"/>
      <c r="C27" s="22"/>
      <c r="D27" s="22"/>
      <c r="E27" s="86"/>
      <c r="F27" s="87"/>
      <c r="G27" s="88"/>
      <c r="H27" s="88"/>
      <c r="I27" s="88"/>
      <c r="J27" s="88"/>
    </row>
    <row r="28" spans="1:12" s="32" customFormat="1" ht="15.75">
      <c r="A28" s="90"/>
      <c r="B28" s="76"/>
      <c r="C28" s="76"/>
      <c r="D28" s="76"/>
      <c r="E28" s="76"/>
      <c r="F28" s="91"/>
      <c r="G28" s="92"/>
      <c r="H28" s="92"/>
      <c r="I28" s="92"/>
      <c r="J28" s="92"/>
    </row>
    <row r="29" spans="1:12" s="32" customFormat="1"/>
    <row r="30" spans="1:12" s="32" customFormat="1"/>
    <row r="31" spans="1:12">
      <c r="E31" s="31"/>
      <c r="I31" s="31"/>
    </row>
  </sheetData>
  <mergeCells count="9">
    <mergeCell ref="A21:A22"/>
    <mergeCell ref="B21:F21"/>
    <mergeCell ref="G21:J21"/>
    <mergeCell ref="H1:J1"/>
    <mergeCell ref="A2:J2"/>
    <mergeCell ref="A7:A8"/>
    <mergeCell ref="B7:F7"/>
    <mergeCell ref="G7:J7"/>
    <mergeCell ref="A16:J16"/>
  </mergeCells>
  <conditionalFormatting sqref="J23 G23:G24 H23:H27 G28:J28 I25:I27">
    <cfRule type="cellIs" dxfId="3" priority="3" stopIfTrue="1" operator="greaterThanOrEqual">
      <formula>0</formula>
    </cfRule>
    <cfRule type="cellIs" dxfId="2" priority="4" stopIfTrue="1" operator="lessThan">
      <formula>0</formula>
    </cfRule>
  </conditionalFormatting>
  <conditionalFormatting sqref="J9 G14:J14 G9:H10 H11:I13">
    <cfRule type="cellIs" dxfId="1" priority="1" stopIfTrue="1" operator="lessThan">
      <formula>0</formula>
    </cfRule>
    <cfRule type="cellIs" dxfId="0" priority="2" stopIfTrue="1" operator="greaterThanOrEqual">
      <formula>0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1"/>
  <sheetViews>
    <sheetView tabSelected="1" topLeftCell="C1" workbookViewId="0">
      <selection activeCell="M6" sqref="M6"/>
    </sheetView>
  </sheetViews>
  <sheetFormatPr defaultColWidth="8.85546875" defaultRowHeight="12.75"/>
  <cols>
    <col min="1" max="1" width="13.7109375" style="94" customWidth="1"/>
    <col min="2" max="2" width="14.85546875" style="94" customWidth="1"/>
    <col min="3" max="3" width="8.85546875" style="95"/>
    <col min="4" max="4" width="8.85546875" style="104"/>
    <col min="5" max="5" width="12.28515625" style="104" customWidth="1"/>
    <col min="6" max="6" width="21" style="104" customWidth="1"/>
    <col min="7" max="7" width="12.28515625" style="104" bestFit="1" customWidth="1"/>
    <col min="8" max="9" width="10.28515625" style="104" bestFit="1" customWidth="1"/>
    <col min="10" max="10" width="12.7109375" style="104" customWidth="1"/>
    <col min="11" max="11" width="11.28515625" style="104" bestFit="1" customWidth="1"/>
    <col min="12" max="12" width="10.28515625" style="104" bestFit="1" customWidth="1"/>
    <col min="13" max="13" width="11.28515625" style="104" bestFit="1" customWidth="1"/>
    <col min="14" max="14" width="10.28515625" style="104" bestFit="1" customWidth="1"/>
    <col min="15" max="16384" width="8.85546875" style="94"/>
  </cols>
  <sheetData>
    <row r="1" spans="1:14" s="96" customFormat="1">
      <c r="A1" s="93" t="s">
        <v>25</v>
      </c>
      <c r="B1" s="93"/>
      <c r="C1" s="95"/>
      <c r="D1" s="95"/>
      <c r="E1" s="95"/>
      <c r="F1" s="93" t="s">
        <v>32</v>
      </c>
      <c r="G1" s="95"/>
      <c r="H1" s="95"/>
      <c r="I1" s="95"/>
      <c r="J1" s="95"/>
      <c r="K1" s="95"/>
      <c r="L1" s="95"/>
      <c r="M1" s="95"/>
      <c r="N1" s="95"/>
    </row>
    <row r="2" spans="1:14" s="103" customFormat="1" ht="58.9" customHeight="1">
      <c r="A2" s="97" t="s">
        <v>26</v>
      </c>
      <c r="B2" s="97" t="s">
        <v>29</v>
      </c>
      <c r="C2" s="98" t="s">
        <v>27</v>
      </c>
      <c r="D2" s="98" t="s">
        <v>28</v>
      </c>
      <c r="E2" s="98" t="s">
        <v>37</v>
      </c>
      <c r="F2" s="99" t="s">
        <v>30</v>
      </c>
      <c r="G2" s="99" t="s">
        <v>31</v>
      </c>
      <c r="H2" s="100" t="s">
        <v>33</v>
      </c>
      <c r="I2" s="100" t="s">
        <v>34</v>
      </c>
      <c r="J2" s="101" t="s">
        <v>18</v>
      </c>
      <c r="K2" s="102" t="s">
        <v>35</v>
      </c>
      <c r="L2" s="102" t="s">
        <v>36</v>
      </c>
      <c r="M2" s="102" t="s">
        <v>38</v>
      </c>
      <c r="N2" s="102" t="s">
        <v>39</v>
      </c>
    </row>
    <row r="3" spans="1:14" s="111" customFormat="1" ht="10.5">
      <c r="A3" s="105">
        <v>9</v>
      </c>
      <c r="B3" s="105">
        <v>1</v>
      </c>
      <c r="C3" s="106">
        <f>'[2]pivot September'!C3</f>
        <v>9664</v>
      </c>
      <c r="D3" s="106">
        <f>'[2]pivot September'!E3</f>
        <v>10967</v>
      </c>
      <c r="E3" s="106">
        <f t="shared" ref="E3:E48" si="0">D3*$C$49/$D$49</f>
        <v>10264.147700226398</v>
      </c>
      <c r="F3" s="107">
        <f>'[2]pivot September'!D3</f>
        <v>27267385.349999998</v>
      </c>
      <c r="G3" s="107">
        <f>'[2]pivot September'!F3</f>
        <v>30628854.661705811</v>
      </c>
      <c r="H3" s="108">
        <f>IF(AND(C3=0,D3&lt;&gt;0),G3/D3,IF(AND(C3=0,D3=0),0,F3/C3))</f>
        <v>2821.5423582367548</v>
      </c>
      <c r="I3" s="108">
        <f>IF(AND(C3&lt;&gt;0,D3=0),F3/C3,IF(AND(D3=0,C3=0),0,G3/D3))</f>
        <v>2792.8197922591239</v>
      </c>
      <c r="J3" s="109">
        <f>F3-G3</f>
        <v>-3361469.3117058128</v>
      </c>
      <c r="K3" s="110">
        <v>-1962939.8138425581</v>
      </c>
      <c r="L3" s="110">
        <v>277574.87760782498</v>
      </c>
      <c r="M3" s="110">
        <v>-1676104.3754710804</v>
      </c>
      <c r="N3" s="110">
        <v>0</v>
      </c>
    </row>
    <row r="4" spans="1:14" s="111" customFormat="1" ht="10.5">
      <c r="A4" s="105">
        <v>9</v>
      </c>
      <c r="B4" s="105">
        <v>2</v>
      </c>
      <c r="C4" s="106">
        <f>'[2]pivot September'!C4</f>
        <v>417</v>
      </c>
      <c r="D4" s="106">
        <f>'[2]pivot September'!E4</f>
        <v>392</v>
      </c>
      <c r="E4" s="106">
        <f t="shared" si="0"/>
        <v>366.8775324599934</v>
      </c>
      <c r="F4" s="107">
        <f>'[2]pivot September'!D4</f>
        <v>5293423.42</v>
      </c>
      <c r="G4" s="107">
        <f>'[2]pivot September'!F4</f>
        <v>4856036.1023999797</v>
      </c>
      <c r="H4" s="108">
        <f t="shared" ref="H4:H46" si="1">IF(AND(C4=0,D4&lt;&gt;0),G4/D4,IF(AND(C4=0,D4=0),0,F4/C4))</f>
        <v>12694.060959232615</v>
      </c>
      <c r="I4" s="108">
        <f t="shared" ref="I4:I46" si="2">IF(AND(C4&lt;&gt;0,D4=0),F4/C4,IF(AND(D4=0,C4=0),0,G4/D4))</f>
        <v>12387.847199999947</v>
      </c>
      <c r="J4" s="109">
        <f t="shared" ref="J4:J46" si="3">F4-G4</f>
        <v>437387.31760002021</v>
      </c>
      <c r="K4" s="110">
        <v>-311213.28917256027</v>
      </c>
      <c r="L4" s="110">
        <v>127691.13760002219</v>
      </c>
      <c r="M4" s="110">
        <v>620909.46917255898</v>
      </c>
      <c r="N4" s="110">
        <v>0</v>
      </c>
    </row>
    <row r="5" spans="1:14" s="111" customFormat="1" ht="10.5">
      <c r="A5" s="105">
        <v>9</v>
      </c>
      <c r="B5" s="105">
        <v>3</v>
      </c>
      <c r="C5" s="106">
        <f>'[2]pivot September'!C5</f>
        <v>20</v>
      </c>
      <c r="D5" s="106">
        <f>'[2]pivot September'!E5</f>
        <v>23</v>
      </c>
      <c r="E5" s="106">
        <f t="shared" si="0"/>
        <v>21.525977669846554</v>
      </c>
      <c r="F5" s="107">
        <f>'[2]pivot September'!D5</f>
        <v>653468.11</v>
      </c>
      <c r="G5" s="107">
        <f>'[2]pivot September'!F5</f>
        <v>794079.35466666589</v>
      </c>
      <c r="H5" s="108">
        <f t="shared" si="1"/>
        <v>32673.405500000001</v>
      </c>
      <c r="I5" s="108">
        <f t="shared" si="2"/>
        <v>34525.189333333299</v>
      </c>
      <c r="J5" s="109">
        <f t="shared" si="3"/>
        <v>-140611.24466666591</v>
      </c>
      <c r="K5" s="110">
        <v>-50890.900030108838</v>
      </c>
      <c r="L5" s="110">
        <v>-37035.676666665968</v>
      </c>
      <c r="M5" s="110">
        <v>-52684.667969891059</v>
      </c>
      <c r="N5" s="110">
        <v>0</v>
      </c>
    </row>
    <row r="6" spans="1:14" s="111" customFormat="1" ht="10.5">
      <c r="A6" s="105">
        <v>9</v>
      </c>
      <c r="B6" s="105">
        <v>4</v>
      </c>
      <c r="C6" s="106">
        <f>'[2]pivot September'!C6</f>
        <v>267</v>
      </c>
      <c r="D6" s="106">
        <f>'[2]pivot September'!E6</f>
        <v>413</v>
      </c>
      <c r="E6" s="106">
        <f t="shared" si="0"/>
        <v>386.53168598463594</v>
      </c>
      <c r="F6" s="107">
        <f>'[2]pivot September'!D6</f>
        <v>3568885.09</v>
      </c>
      <c r="G6" s="107">
        <f>'[2]pivot September'!F6</f>
        <v>6057901.6433600225</v>
      </c>
      <c r="H6" s="108">
        <f t="shared" si="1"/>
        <v>13366.610823970037</v>
      </c>
      <c r="I6" s="108">
        <f t="shared" si="2"/>
        <v>14668.042720000054</v>
      </c>
      <c r="J6" s="109">
        <f t="shared" si="3"/>
        <v>-2489016.5533600226</v>
      </c>
      <c r="K6" s="110">
        <v>-388238.36070373619</v>
      </c>
      <c r="L6" s="110">
        <v>-347482.31624001457</v>
      </c>
      <c r="M6" s="110">
        <v>-1753295.8764162718</v>
      </c>
      <c r="N6" s="110">
        <v>0</v>
      </c>
    </row>
    <row r="7" spans="1:14" s="111" customFormat="1" ht="10.5">
      <c r="A7" s="105">
        <v>9</v>
      </c>
      <c r="B7" s="105">
        <v>5</v>
      </c>
      <c r="C7" s="106">
        <f>'[2]pivot September'!C7</f>
        <v>139</v>
      </c>
      <c r="D7" s="106">
        <f>'[2]pivot September'!E7</f>
        <v>305</v>
      </c>
      <c r="E7" s="106">
        <f t="shared" si="0"/>
        <v>285.45318214361731</v>
      </c>
      <c r="F7" s="107">
        <f>'[2]pivot September'!D7</f>
        <v>277636.90000000002</v>
      </c>
      <c r="G7" s="107">
        <f>'[2]pivot September'!F7</f>
        <v>614302.55130834389</v>
      </c>
      <c r="H7" s="108">
        <f t="shared" si="1"/>
        <v>1997.3877697841729</v>
      </c>
      <c r="I7" s="108">
        <f t="shared" si="2"/>
        <v>2014.1067256011274</v>
      </c>
      <c r="J7" s="109">
        <f t="shared" si="3"/>
        <v>-336665.65130834386</v>
      </c>
      <c r="K7" s="110">
        <v>-39369.377308640585</v>
      </c>
      <c r="L7" s="110">
        <v>-2323.9348585566859</v>
      </c>
      <c r="M7" s="110">
        <v>-294972.33914114657</v>
      </c>
      <c r="N7" s="110">
        <v>0</v>
      </c>
    </row>
    <row r="8" spans="1:14" s="111" customFormat="1" ht="10.5">
      <c r="A8" s="105">
        <v>9</v>
      </c>
      <c r="B8" s="105">
        <v>6</v>
      </c>
      <c r="C8" s="106">
        <f>'[2]pivot September'!C8</f>
        <v>806</v>
      </c>
      <c r="D8" s="106">
        <f>'[2]pivot September'!E8</f>
        <v>892</v>
      </c>
      <c r="E8" s="106">
        <f t="shared" si="0"/>
        <v>834.83356876100538</v>
      </c>
      <c r="F8" s="107">
        <f>'[2]pivot September'!D8</f>
        <v>4031259.36</v>
      </c>
      <c r="G8" s="107">
        <f>'[2]pivot September'!F8</f>
        <v>3817923.4893280007</v>
      </c>
      <c r="H8" s="108">
        <f t="shared" si="1"/>
        <v>5001.5624813895784</v>
      </c>
      <c r="I8" s="108">
        <f t="shared" si="2"/>
        <v>4280.1832840000006</v>
      </c>
      <c r="J8" s="109">
        <f t="shared" si="3"/>
        <v>213335.87067199918</v>
      </c>
      <c r="K8" s="110">
        <v>-244682.80339508021</v>
      </c>
      <c r="L8" s="110">
        <v>581431.6330959996</v>
      </c>
      <c r="M8" s="110">
        <v>-123412.95902891984</v>
      </c>
      <c r="N8" s="110">
        <v>0</v>
      </c>
    </row>
    <row r="9" spans="1:14" s="111" customFormat="1" ht="10.5">
      <c r="A9" s="105">
        <v>9</v>
      </c>
      <c r="B9" s="105">
        <v>7</v>
      </c>
      <c r="C9" s="106">
        <f>'[2]pivot September'!C9</f>
        <v>1960</v>
      </c>
      <c r="D9" s="106">
        <f>'[2]pivot September'!E9</f>
        <v>2610</v>
      </c>
      <c r="E9" s="106">
        <f t="shared" si="0"/>
        <v>2442.7305094912826</v>
      </c>
      <c r="F9" s="107">
        <f>'[2]pivot September'!D9</f>
        <v>8473366.9900000002</v>
      </c>
      <c r="G9" s="107">
        <f>'[2]pivot September'!F9</f>
        <v>11100701.925000021</v>
      </c>
      <c r="H9" s="108">
        <f t="shared" si="1"/>
        <v>4323.1464234693876</v>
      </c>
      <c r="I9" s="108">
        <f t="shared" si="2"/>
        <v>4253.1425000000081</v>
      </c>
      <c r="J9" s="109">
        <f t="shared" si="3"/>
        <v>-2627334.935000021</v>
      </c>
      <c r="K9" s="110">
        <v>-711420.97903597378</v>
      </c>
      <c r="L9" s="110">
        <v>137207.68999998385</v>
      </c>
      <c r="M9" s="110">
        <v>-2053121.6459640316</v>
      </c>
      <c r="N9" s="110">
        <v>0</v>
      </c>
    </row>
    <row r="10" spans="1:14" s="111" customFormat="1" ht="10.5">
      <c r="A10" s="105">
        <v>9</v>
      </c>
      <c r="B10" s="105">
        <v>8</v>
      </c>
      <c r="C10" s="106">
        <f>'[2]pivot September'!C10</f>
        <v>19</v>
      </c>
      <c r="D10" s="106">
        <f>'[2]pivot September'!E10</f>
        <v>17</v>
      </c>
      <c r="E10" s="106">
        <f t="shared" si="0"/>
        <v>15.910505234234408</v>
      </c>
      <c r="F10" s="107">
        <f>'[2]pivot September'!D10</f>
        <v>545971.23</v>
      </c>
      <c r="G10" s="107">
        <f>'[2]pivot September'!F10</f>
        <v>560251.99999999837</v>
      </c>
      <c r="H10" s="108">
        <f t="shared" si="1"/>
        <v>28735.327894736842</v>
      </c>
      <c r="I10" s="108">
        <f t="shared" si="2"/>
        <v>32955.999999999905</v>
      </c>
      <c r="J10" s="109">
        <f t="shared" si="3"/>
        <v>-14280.769999998389</v>
      </c>
      <c r="K10" s="110">
        <v>-35905.389500570731</v>
      </c>
      <c r="L10" s="110">
        <v>-80192.769999998214</v>
      </c>
      <c r="M10" s="110">
        <v>101817.38950057054</v>
      </c>
      <c r="N10" s="110">
        <v>0</v>
      </c>
    </row>
    <row r="11" spans="1:14" s="111" customFormat="1" ht="10.5">
      <c r="A11" s="105">
        <v>9</v>
      </c>
      <c r="B11" s="105">
        <v>9</v>
      </c>
      <c r="C11" s="106">
        <f>'[2]pivot September'!C11</f>
        <v>9</v>
      </c>
      <c r="D11" s="106">
        <f>'[2]pivot September'!E11</f>
        <v>0</v>
      </c>
      <c r="E11" s="106">
        <f t="shared" si="0"/>
        <v>0</v>
      </c>
      <c r="F11" s="107">
        <f>'[2]pivot September'!D11</f>
        <v>59959.66</v>
      </c>
      <c r="G11" s="107">
        <f>'[2]pivot September'!F11</f>
        <v>0</v>
      </c>
      <c r="H11" s="108">
        <f t="shared" si="1"/>
        <v>6662.184444444445</v>
      </c>
      <c r="I11" s="108">
        <f t="shared" si="2"/>
        <v>6662.184444444445</v>
      </c>
      <c r="J11" s="109">
        <f t="shared" si="3"/>
        <v>59959.66</v>
      </c>
      <c r="K11" s="110">
        <v>0</v>
      </c>
      <c r="L11" s="110">
        <v>0</v>
      </c>
      <c r="M11" s="110">
        <v>59959.66</v>
      </c>
      <c r="N11" s="110">
        <v>0</v>
      </c>
    </row>
    <row r="12" spans="1:14" s="111" customFormat="1" ht="10.5">
      <c r="A12" s="105">
        <v>9</v>
      </c>
      <c r="B12" s="105">
        <v>10</v>
      </c>
      <c r="C12" s="106">
        <f>'[2]pivot September'!C12</f>
        <v>2</v>
      </c>
      <c r="D12" s="106">
        <f>'[2]pivot September'!E12</f>
        <v>2</v>
      </c>
      <c r="E12" s="106">
        <f t="shared" si="0"/>
        <v>1.8718241452040481</v>
      </c>
      <c r="F12" s="107">
        <f>'[2]pivot September'!D12</f>
        <v>345570.47</v>
      </c>
      <c r="G12" s="107">
        <f>'[2]pivot September'!F12</f>
        <v>298291.45160800015</v>
      </c>
      <c r="H12" s="108">
        <f t="shared" si="1"/>
        <v>172785.23499999999</v>
      </c>
      <c r="I12" s="108">
        <f t="shared" si="2"/>
        <v>149145.72580400007</v>
      </c>
      <c r="J12" s="109">
        <f t="shared" si="3"/>
        <v>47279.018391999824</v>
      </c>
      <c r="K12" s="110">
        <v>-19116.880894090376</v>
      </c>
      <c r="L12" s="110">
        <v>47279.018391999824</v>
      </c>
      <c r="M12" s="110">
        <v>19116.880894090376</v>
      </c>
      <c r="N12" s="110">
        <v>0</v>
      </c>
    </row>
    <row r="13" spans="1:14" s="111" customFormat="1" ht="10.5">
      <c r="A13" s="105">
        <v>9</v>
      </c>
      <c r="B13" s="105">
        <v>11</v>
      </c>
      <c r="C13" s="106">
        <f>'[2]pivot September'!C13</f>
        <v>5</v>
      </c>
      <c r="D13" s="106">
        <f>'[2]pivot September'!E13</f>
        <v>9</v>
      </c>
      <c r="E13" s="106">
        <f t="shared" si="0"/>
        <v>8.4232086534182162</v>
      </c>
      <c r="F13" s="107">
        <f>'[2]pivot September'!D13</f>
        <v>102182.17</v>
      </c>
      <c r="G13" s="107">
        <f>'[2]pivot September'!F13</f>
        <v>163077.59310810821</v>
      </c>
      <c r="H13" s="108">
        <f t="shared" si="1"/>
        <v>20436.434000000001</v>
      </c>
      <c r="I13" s="108">
        <f t="shared" si="2"/>
        <v>18119.732567567578</v>
      </c>
      <c r="J13" s="109">
        <f t="shared" si="3"/>
        <v>-60895.423108108211</v>
      </c>
      <c r="K13" s="110">
        <v>-10451.304947349106</v>
      </c>
      <c r="L13" s="110">
        <v>11583.507162162114</v>
      </c>
      <c r="M13" s="110">
        <v>-62027.625322921209</v>
      </c>
      <c r="N13" s="110">
        <v>0</v>
      </c>
    </row>
    <row r="14" spans="1:14" s="111" customFormat="1" ht="10.5">
      <c r="A14" s="105">
        <v>9</v>
      </c>
      <c r="B14" s="105">
        <v>12</v>
      </c>
      <c r="C14" s="106">
        <f>'[2]pivot September'!C14</f>
        <v>26459</v>
      </c>
      <c r="D14" s="106">
        <f>'[2]pivot September'!E14</f>
        <v>27902</v>
      </c>
      <c r="E14" s="106">
        <f t="shared" si="0"/>
        <v>26113.818649741675</v>
      </c>
      <c r="F14" s="107">
        <f>'[2]pivot September'!D14</f>
        <v>105571686.7</v>
      </c>
      <c r="G14" s="107">
        <f>'[2]pivot September'!F14</f>
        <v>105323145.87423059</v>
      </c>
      <c r="H14" s="108">
        <f t="shared" si="1"/>
        <v>3990.010457689255</v>
      </c>
      <c r="I14" s="108">
        <f t="shared" si="2"/>
        <v>3774.7525580327788</v>
      </c>
      <c r="J14" s="109">
        <f t="shared" si="3"/>
        <v>248540.82576940954</v>
      </c>
      <c r="K14" s="110">
        <v>-6749942.1261141188</v>
      </c>
      <c r="L14" s="110">
        <v>5695508.7670107037</v>
      </c>
      <c r="M14" s="110">
        <v>1302974.1848728191</v>
      </c>
      <c r="N14" s="110">
        <v>0</v>
      </c>
    </row>
    <row r="15" spans="1:14" s="111" customFormat="1" ht="10.5">
      <c r="A15" s="105">
        <v>9</v>
      </c>
      <c r="B15" s="105">
        <v>13</v>
      </c>
      <c r="C15" s="106">
        <f>'[2]pivot September'!C15</f>
        <v>2589</v>
      </c>
      <c r="D15" s="106">
        <f>'[2]pivot September'!E15</f>
        <v>3210</v>
      </c>
      <c r="E15" s="106">
        <f t="shared" si="0"/>
        <v>3004.2777530524972</v>
      </c>
      <c r="F15" s="107">
        <f>'[2]pivot September'!D15</f>
        <v>18604574.109999999</v>
      </c>
      <c r="G15" s="107">
        <f>'[2]pivot September'!F15</f>
        <v>20273713.024499979</v>
      </c>
      <c r="H15" s="108">
        <f t="shared" si="1"/>
        <v>7186.0077674777904</v>
      </c>
      <c r="I15" s="108">
        <f t="shared" si="2"/>
        <v>6315.7984499999939</v>
      </c>
      <c r="J15" s="109">
        <f t="shared" si="3"/>
        <v>-1669138.9144999795</v>
      </c>
      <c r="K15" s="110">
        <v>-1299300.2484015538</v>
      </c>
      <c r="L15" s="110">
        <v>2252971.9229500149</v>
      </c>
      <c r="M15" s="110">
        <v>-2622810.5890484424</v>
      </c>
      <c r="N15" s="110">
        <v>0</v>
      </c>
    </row>
    <row r="16" spans="1:14" s="111" customFormat="1" ht="10.5">
      <c r="A16" s="105">
        <v>9</v>
      </c>
      <c r="B16" s="105">
        <v>14</v>
      </c>
      <c r="C16" s="106">
        <f>'[2]pivot September'!C16</f>
        <v>1018</v>
      </c>
      <c r="D16" s="106">
        <f>'[2]pivot September'!E16</f>
        <v>891</v>
      </c>
      <c r="E16" s="106">
        <f t="shared" si="0"/>
        <v>833.89765668840346</v>
      </c>
      <c r="F16" s="107">
        <f>'[2]pivot September'!D16</f>
        <v>8240186.4699999997</v>
      </c>
      <c r="G16" s="107">
        <f>'[2]pivot September'!F16</f>
        <v>7631094.6394442273</v>
      </c>
      <c r="H16" s="108">
        <f t="shared" si="1"/>
        <v>8094.48572691552</v>
      </c>
      <c r="I16" s="108">
        <f t="shared" si="2"/>
        <v>8564.6404483100196</v>
      </c>
      <c r="J16" s="109">
        <f t="shared" si="3"/>
        <v>609091.83055577241</v>
      </c>
      <c r="K16" s="110">
        <v>-489061.03921978484</v>
      </c>
      <c r="L16" s="110">
        <v>-478617.50637960056</v>
      </c>
      <c r="M16" s="110">
        <v>1576770.3761551573</v>
      </c>
      <c r="N16" s="110">
        <v>0</v>
      </c>
    </row>
    <row r="17" spans="1:14" s="112" customFormat="1" ht="10.5">
      <c r="A17" s="105">
        <v>9</v>
      </c>
      <c r="B17" s="105">
        <v>15</v>
      </c>
      <c r="C17" s="106">
        <f>'[2]pivot September'!C17</f>
        <v>0</v>
      </c>
      <c r="D17" s="106">
        <f>'[2]pivot September'!E17</f>
        <v>0</v>
      </c>
      <c r="E17" s="106">
        <f t="shared" si="0"/>
        <v>0</v>
      </c>
      <c r="F17" s="107">
        <f>'[2]pivot September'!D17</f>
        <v>2196131.3199999998</v>
      </c>
      <c r="G17" s="107">
        <f>'[2]pivot September'!F17</f>
        <v>3644850</v>
      </c>
      <c r="H17" s="108">
        <f t="shared" si="1"/>
        <v>0</v>
      </c>
      <c r="I17" s="108">
        <f t="shared" si="2"/>
        <v>0</v>
      </c>
      <c r="J17" s="109">
        <f>F17-G17</f>
        <v>-1448718.6800000002</v>
      </c>
      <c r="K17" s="110">
        <v>0</v>
      </c>
      <c r="L17" s="110">
        <v>0</v>
      </c>
      <c r="M17" s="110">
        <v>0</v>
      </c>
      <c r="N17" s="110">
        <v>-1448718.6800000002</v>
      </c>
    </row>
    <row r="18" spans="1:14" s="112" customFormat="1" ht="10.5">
      <c r="A18" s="105">
        <v>9</v>
      </c>
      <c r="B18" s="105">
        <v>16</v>
      </c>
      <c r="C18" s="106">
        <f>'[2]pivot September'!C18</f>
        <v>0</v>
      </c>
      <c r="D18" s="106">
        <f>'[2]pivot September'!E18</f>
        <v>0</v>
      </c>
      <c r="E18" s="106">
        <f t="shared" si="0"/>
        <v>0</v>
      </c>
      <c r="F18" s="107">
        <f>'[2]pivot September'!D18</f>
        <v>4448184.93</v>
      </c>
      <c r="G18" s="107">
        <f>'[2]pivot September'!F18</f>
        <v>6516914</v>
      </c>
      <c r="H18" s="108">
        <f t="shared" si="1"/>
        <v>0</v>
      </c>
      <c r="I18" s="108">
        <f t="shared" si="2"/>
        <v>0</v>
      </c>
      <c r="J18" s="109">
        <f t="shared" si="3"/>
        <v>-2068729.0700000003</v>
      </c>
      <c r="K18" s="110">
        <v>0</v>
      </c>
      <c r="L18" s="110">
        <v>0</v>
      </c>
      <c r="M18" s="110">
        <v>0</v>
      </c>
      <c r="N18" s="110">
        <v>-2068729.0700000003</v>
      </c>
    </row>
    <row r="19" spans="1:14" s="111" customFormat="1" ht="10.5">
      <c r="A19" s="105">
        <v>9</v>
      </c>
      <c r="B19" s="105">
        <v>17</v>
      </c>
      <c r="C19" s="106">
        <f>'[2]pivot September'!C19</f>
        <v>15</v>
      </c>
      <c r="D19" s="106">
        <f>'[2]pivot September'!E19</f>
        <v>70</v>
      </c>
      <c r="E19" s="106">
        <f t="shared" si="0"/>
        <v>65.513845082141685</v>
      </c>
      <c r="F19" s="107">
        <f>'[2]pivot September'!D19</f>
        <v>62987.09</v>
      </c>
      <c r="G19" s="107">
        <f>'[2]pivot September'!F19</f>
        <v>304922.23749999981</v>
      </c>
      <c r="H19" s="108">
        <f t="shared" si="1"/>
        <v>4199.1393333333335</v>
      </c>
      <c r="I19" s="108">
        <f t="shared" si="2"/>
        <v>4356.0319642857112</v>
      </c>
      <c r="J19" s="109">
        <f t="shared" si="3"/>
        <v>-241935.14749999982</v>
      </c>
      <c r="K19" s="110">
        <v>-19541.834218928358</v>
      </c>
      <c r="L19" s="110">
        <v>-2353.3894642856649</v>
      </c>
      <c r="M19" s="110">
        <v>-220039.92381678577</v>
      </c>
      <c r="N19" s="110">
        <v>0</v>
      </c>
    </row>
    <row r="20" spans="1:14" s="112" customFormat="1" ht="10.5">
      <c r="A20" s="105">
        <v>9</v>
      </c>
      <c r="B20" s="105">
        <v>18</v>
      </c>
      <c r="C20" s="106">
        <f>'[2]pivot September'!C20</f>
        <v>0</v>
      </c>
      <c r="D20" s="106">
        <f>'[2]pivot September'!E20</f>
        <v>0</v>
      </c>
      <c r="E20" s="106">
        <f t="shared" si="0"/>
        <v>0</v>
      </c>
      <c r="F20" s="107">
        <f>'[2]pivot September'!D20</f>
        <v>3133303.27</v>
      </c>
      <c r="G20" s="107">
        <f>'[2]pivot September'!F20</f>
        <v>3179550</v>
      </c>
      <c r="H20" s="108">
        <f t="shared" si="1"/>
        <v>0</v>
      </c>
      <c r="I20" s="108">
        <f t="shared" si="2"/>
        <v>0</v>
      </c>
      <c r="J20" s="109">
        <f t="shared" si="3"/>
        <v>-46246.729999999981</v>
      </c>
      <c r="K20" s="110">
        <v>0</v>
      </c>
      <c r="L20" s="110">
        <v>0</v>
      </c>
      <c r="M20" s="110">
        <v>0</v>
      </c>
      <c r="N20" s="110">
        <v>-46246.729999999981</v>
      </c>
    </row>
    <row r="21" spans="1:14" s="111" customFormat="1" ht="10.5">
      <c r="A21" s="105">
        <v>9</v>
      </c>
      <c r="B21" s="105">
        <v>19</v>
      </c>
      <c r="C21" s="106">
        <f>'[2]pivot September'!C21</f>
        <v>88</v>
      </c>
      <c r="D21" s="106">
        <f>'[2]pivot September'!E21</f>
        <v>52</v>
      </c>
      <c r="E21" s="106">
        <f t="shared" si="0"/>
        <v>48.667427775305249</v>
      </c>
      <c r="F21" s="107">
        <f>'[2]pivot September'!D21</f>
        <v>2034664.71</v>
      </c>
      <c r="G21" s="107">
        <f>'[2]pivot September'!F21</f>
        <v>1149380.9954308611</v>
      </c>
      <c r="H21" s="108">
        <f t="shared" si="1"/>
        <v>23121.189886363634</v>
      </c>
      <c r="I21" s="108">
        <f t="shared" si="2"/>
        <v>22103.480681362715</v>
      </c>
      <c r="J21" s="109">
        <f t="shared" si="3"/>
        <v>885283.71456913883</v>
      </c>
      <c r="K21" s="110">
        <v>-73661.44578778639</v>
      </c>
      <c r="L21" s="110">
        <v>89558.410040080926</v>
      </c>
      <c r="M21" s="110">
        <v>869386.75031684409</v>
      </c>
      <c r="N21" s="110">
        <v>0</v>
      </c>
    </row>
    <row r="22" spans="1:14" s="111" customFormat="1" ht="10.5">
      <c r="A22" s="105">
        <v>9</v>
      </c>
      <c r="B22" s="105">
        <v>20</v>
      </c>
      <c r="C22" s="106">
        <f>'[2]pivot September'!C22</f>
        <v>4806</v>
      </c>
      <c r="D22" s="106">
        <f>'[2]pivot September'!E22</f>
        <v>3878</v>
      </c>
      <c r="E22" s="106">
        <f t="shared" si="0"/>
        <v>3629.4670175506494</v>
      </c>
      <c r="F22" s="107">
        <f>'[2]pivot September'!D22</f>
        <v>67232844.25</v>
      </c>
      <c r="G22" s="107">
        <f>'[2]pivot September'!F22</f>
        <v>63274056.846000098</v>
      </c>
      <c r="H22" s="108">
        <f t="shared" si="1"/>
        <v>13989.355857261757</v>
      </c>
      <c r="I22" s="108">
        <f t="shared" si="2"/>
        <v>16316.157000000025</v>
      </c>
      <c r="J22" s="109">
        <f t="shared" si="3"/>
        <v>3958787.4039999023</v>
      </c>
      <c r="K22" s="110">
        <v>-4055103.1613218547</v>
      </c>
      <c r="L22" s="110">
        <v>-11182606.292000117</v>
      </c>
      <c r="M22" s="110">
        <v>19196496.857321877</v>
      </c>
      <c r="N22" s="110">
        <v>0</v>
      </c>
    </row>
    <row r="23" spans="1:14" s="112" customFormat="1" ht="10.5">
      <c r="A23" s="105">
        <v>9</v>
      </c>
      <c r="B23" s="105">
        <v>21</v>
      </c>
      <c r="C23" s="106">
        <f>'[2]pivot September'!C23</f>
        <v>0</v>
      </c>
      <c r="D23" s="106">
        <f>'[2]pivot September'!E23</f>
        <v>0</v>
      </c>
      <c r="E23" s="106">
        <f t="shared" si="0"/>
        <v>0</v>
      </c>
      <c r="F23" s="107">
        <f>'[2]pivot September'!D23</f>
        <v>84529.24</v>
      </c>
      <c r="G23" s="107">
        <f>'[2]pivot September'!F23</f>
        <v>93060</v>
      </c>
      <c r="H23" s="108">
        <f t="shared" si="1"/>
        <v>0</v>
      </c>
      <c r="I23" s="108">
        <f t="shared" si="2"/>
        <v>0</v>
      </c>
      <c r="J23" s="109">
        <f t="shared" si="3"/>
        <v>-8530.7599999999948</v>
      </c>
      <c r="K23" s="110">
        <v>0</v>
      </c>
      <c r="L23" s="110">
        <v>0</v>
      </c>
      <c r="M23" s="110">
        <v>0</v>
      </c>
      <c r="N23" s="110">
        <v>-8530.7599999999948</v>
      </c>
    </row>
    <row r="24" spans="1:14" s="112" customFormat="1" ht="10.5">
      <c r="A24" s="105">
        <v>9</v>
      </c>
      <c r="B24" s="105">
        <v>22</v>
      </c>
      <c r="C24" s="106">
        <f>'[2]pivot September'!C24</f>
        <v>0</v>
      </c>
      <c r="D24" s="106">
        <f>'[2]pivot September'!E24</f>
        <v>0</v>
      </c>
      <c r="E24" s="106">
        <f t="shared" si="0"/>
        <v>0</v>
      </c>
      <c r="F24" s="107">
        <f>'[2]pivot September'!D24</f>
        <v>45976.32</v>
      </c>
      <c r="G24" s="107">
        <f>'[2]pivot September'!F24</f>
        <v>54285</v>
      </c>
      <c r="H24" s="108">
        <f t="shared" si="1"/>
        <v>0</v>
      </c>
      <c r="I24" s="108">
        <f t="shared" si="2"/>
        <v>0</v>
      </c>
      <c r="J24" s="109">
        <f t="shared" si="3"/>
        <v>-8308.68</v>
      </c>
      <c r="K24" s="110">
        <v>0</v>
      </c>
      <c r="L24" s="110">
        <v>0</v>
      </c>
      <c r="M24" s="110">
        <v>0</v>
      </c>
      <c r="N24" s="110">
        <v>-8308.68</v>
      </c>
    </row>
    <row r="25" spans="1:14" s="112" customFormat="1" ht="10.5">
      <c r="A25" s="105">
        <v>9</v>
      </c>
      <c r="B25" s="105">
        <v>23</v>
      </c>
      <c r="C25" s="106">
        <f>'[2]pivot September'!C25</f>
        <v>0</v>
      </c>
      <c r="D25" s="106">
        <f>'[2]pivot September'!E25</f>
        <v>0</v>
      </c>
      <c r="E25" s="106">
        <f t="shared" si="0"/>
        <v>0</v>
      </c>
      <c r="F25" s="107">
        <f>'[2]pivot September'!D25</f>
        <v>111362.5</v>
      </c>
      <c r="G25" s="107">
        <f>'[2]pivot September'!F25</f>
        <v>93060</v>
      </c>
      <c r="H25" s="108">
        <f t="shared" si="1"/>
        <v>0</v>
      </c>
      <c r="I25" s="108">
        <f t="shared" si="2"/>
        <v>0</v>
      </c>
      <c r="J25" s="109">
        <f t="shared" si="3"/>
        <v>18302.5</v>
      </c>
      <c r="K25" s="110">
        <v>0</v>
      </c>
      <c r="L25" s="110">
        <v>0</v>
      </c>
      <c r="M25" s="110">
        <v>0</v>
      </c>
      <c r="N25" s="110">
        <v>18302.5</v>
      </c>
    </row>
    <row r="26" spans="1:14" s="112" customFormat="1" ht="10.5">
      <c r="A26" s="105">
        <v>9</v>
      </c>
      <c r="B26" s="105">
        <v>24</v>
      </c>
      <c r="C26" s="106">
        <f>'[2]pivot September'!C26</f>
        <v>0</v>
      </c>
      <c r="D26" s="106">
        <f>'[2]pivot September'!E26</f>
        <v>0</v>
      </c>
      <c r="E26" s="106">
        <f t="shared" si="0"/>
        <v>0</v>
      </c>
      <c r="F26" s="107">
        <f>'[2]pivot September'!D26</f>
        <v>991.53</v>
      </c>
      <c r="G26" s="107">
        <f>'[2]pivot September'!F26</f>
        <v>15510.999999999984</v>
      </c>
      <c r="H26" s="108">
        <f>IF(AND(C26=0,D26&lt;&gt;0),G26/D26,IF(AND(C26=0,D26=0),0,F26/C26))</f>
        <v>0</v>
      </c>
      <c r="I26" s="108">
        <f>IF(AND(C26&lt;&gt;0,D26=0),F26/C26,IF(AND(D26=0,C26=0),0,G26/D26))</f>
        <v>0</v>
      </c>
      <c r="J26" s="109">
        <f>F26-G26</f>
        <v>-14519.469999999983</v>
      </c>
      <c r="K26" s="110">
        <v>0</v>
      </c>
      <c r="L26" s="110">
        <v>0</v>
      </c>
      <c r="M26" s="110">
        <v>0</v>
      </c>
      <c r="N26" s="110">
        <v>-14519.469999999983</v>
      </c>
    </row>
    <row r="27" spans="1:14" s="112" customFormat="1" ht="10.5">
      <c r="A27" s="105">
        <v>9</v>
      </c>
      <c r="B27" s="105">
        <v>25</v>
      </c>
      <c r="C27" s="106">
        <f>'[2]pivot September'!C27</f>
        <v>0</v>
      </c>
      <c r="D27" s="106">
        <f>'[2]pivot September'!E27</f>
        <v>0</v>
      </c>
      <c r="E27" s="106">
        <f t="shared" si="0"/>
        <v>0</v>
      </c>
      <c r="F27" s="107">
        <f>'[2]pivot September'!D27</f>
        <v>1848.31</v>
      </c>
      <c r="G27" s="107">
        <f>'[2]pivot September'!F27</f>
        <v>3679.9999999999986</v>
      </c>
      <c r="H27" s="108">
        <f t="shared" si="1"/>
        <v>0</v>
      </c>
      <c r="I27" s="108">
        <f t="shared" si="2"/>
        <v>0</v>
      </c>
      <c r="J27" s="109">
        <f t="shared" si="3"/>
        <v>-1831.6899999999987</v>
      </c>
      <c r="K27" s="110">
        <v>0</v>
      </c>
      <c r="L27" s="110">
        <v>0</v>
      </c>
      <c r="M27" s="110">
        <v>0</v>
      </c>
      <c r="N27" s="110">
        <v>-1831.6899999999987</v>
      </c>
    </row>
    <row r="28" spans="1:14" s="112" customFormat="1" ht="10.5">
      <c r="A28" s="105">
        <v>9</v>
      </c>
      <c r="B28" s="105">
        <v>26</v>
      </c>
      <c r="C28" s="106">
        <f>'[2]pivot September'!C28</f>
        <v>0</v>
      </c>
      <c r="D28" s="106">
        <f>'[2]pivot September'!E28</f>
        <v>0</v>
      </c>
      <c r="E28" s="106">
        <f t="shared" si="0"/>
        <v>0</v>
      </c>
      <c r="F28" s="107">
        <f>'[2]pivot September'!D28</f>
        <v>0</v>
      </c>
      <c r="G28" s="107">
        <f>'[2]pivot September'!F28</f>
        <v>2452.9999999999986</v>
      </c>
      <c r="H28" s="108">
        <f>IF(AND(C28=0,D28&lt;&gt;0),G28/D28,IF(AND(C28=0,D28=0),0,F28/C28))</f>
        <v>0</v>
      </c>
      <c r="I28" s="108">
        <f>IF(AND(C28&lt;&gt;0,D28=0),F28/C28,IF(AND(D28=0,C28=0),0,G28/D28))</f>
        <v>0</v>
      </c>
      <c r="J28" s="109">
        <f>F28-G28</f>
        <v>-2452.9999999999986</v>
      </c>
      <c r="K28" s="110">
        <v>0</v>
      </c>
      <c r="L28" s="110">
        <v>0</v>
      </c>
      <c r="M28" s="110">
        <v>0</v>
      </c>
      <c r="N28" s="110">
        <v>-2452.9999999999986</v>
      </c>
    </row>
    <row r="29" spans="1:14" s="112" customFormat="1" ht="10.5">
      <c r="A29" s="105">
        <v>9</v>
      </c>
      <c r="B29" s="105">
        <v>27</v>
      </c>
      <c r="C29" s="106">
        <f>'[2]pivot September'!C29</f>
        <v>0</v>
      </c>
      <c r="D29" s="106">
        <f>'[2]pivot September'!E29</f>
        <v>0</v>
      </c>
      <c r="E29" s="106">
        <f t="shared" si="0"/>
        <v>0</v>
      </c>
      <c r="F29" s="107">
        <f>'[2]pivot September'!D29</f>
        <v>0</v>
      </c>
      <c r="G29" s="107">
        <f>'[2]pivot September'!F29</f>
        <v>0</v>
      </c>
      <c r="H29" s="108">
        <f>IF(AND(C29=0,D29&lt;&gt;0),G29/D29,IF(AND(C29=0,D29=0),0,F29/C29))</f>
        <v>0</v>
      </c>
      <c r="I29" s="108">
        <f>IF(AND(C29&lt;&gt;0,D29=0),F29/C29,IF(AND(D29=0,C29=0),0,G29/D29))</f>
        <v>0</v>
      </c>
      <c r="J29" s="109">
        <f>F29-G29</f>
        <v>0</v>
      </c>
      <c r="K29" s="110">
        <v>0</v>
      </c>
      <c r="L29" s="110">
        <v>0</v>
      </c>
      <c r="M29" s="110">
        <v>0</v>
      </c>
      <c r="N29" s="110">
        <v>0</v>
      </c>
    </row>
    <row r="30" spans="1:14" s="112" customFormat="1" ht="10.5">
      <c r="A30" s="105">
        <v>9</v>
      </c>
      <c r="B30" s="105">
        <v>28</v>
      </c>
      <c r="C30" s="106">
        <f>'[2]pivot September'!C30</f>
        <v>0</v>
      </c>
      <c r="D30" s="106">
        <f>'[2]pivot September'!E30</f>
        <v>0</v>
      </c>
      <c r="E30" s="106">
        <f t="shared" si="0"/>
        <v>0</v>
      </c>
      <c r="F30" s="107">
        <f>'[2]pivot September'!D30</f>
        <v>720.34</v>
      </c>
      <c r="G30" s="107">
        <f>'[2]pivot September'!F30</f>
        <v>0</v>
      </c>
      <c r="H30" s="108">
        <f>IF(AND(C30=0,D30&lt;&gt;0),G30/D30,IF(AND(C30=0,D30=0),0,F30/C30))</f>
        <v>0</v>
      </c>
      <c r="I30" s="108">
        <f>IF(AND(C30&lt;&gt;0,D30=0),F30/C30,IF(AND(D30=0,C30=0),0,G30/D30))</f>
        <v>0</v>
      </c>
      <c r="J30" s="109">
        <f>F30-G30</f>
        <v>720.34</v>
      </c>
      <c r="K30" s="110">
        <v>0</v>
      </c>
      <c r="L30" s="110">
        <v>0</v>
      </c>
      <c r="M30" s="110">
        <v>0</v>
      </c>
      <c r="N30" s="110">
        <v>720.34</v>
      </c>
    </row>
    <row r="31" spans="1:14" s="111" customFormat="1" ht="10.5">
      <c r="A31" s="105">
        <v>9</v>
      </c>
      <c r="B31" s="105">
        <v>29</v>
      </c>
      <c r="C31" s="106">
        <f>'[2]pivot September'!C31</f>
        <v>0</v>
      </c>
      <c r="D31" s="106">
        <f>'[2]pivot September'!E31</f>
        <v>0</v>
      </c>
      <c r="E31" s="106">
        <f t="shared" si="0"/>
        <v>0</v>
      </c>
      <c r="F31" s="107">
        <f>'[2]pivot September'!D31</f>
        <v>0</v>
      </c>
      <c r="G31" s="107">
        <f>'[2]pivot September'!F31</f>
        <v>0</v>
      </c>
      <c r="H31" s="108">
        <f>IF(AND(C31=0,D31&lt;&gt;0),G31/D31,IF(AND(C31=0,D31=0),0,F31/C31))</f>
        <v>0</v>
      </c>
      <c r="I31" s="108">
        <f>IF(AND(C31&lt;&gt;0,D31=0),F31/C31,IF(AND(D31=0,C31=0),0,G31/D31))</f>
        <v>0</v>
      </c>
      <c r="J31" s="109">
        <f>F31-G31</f>
        <v>0</v>
      </c>
      <c r="K31" s="110">
        <v>0</v>
      </c>
      <c r="L31" s="110">
        <v>0</v>
      </c>
      <c r="M31" s="110">
        <v>0</v>
      </c>
      <c r="N31" s="110">
        <v>0</v>
      </c>
    </row>
    <row r="32" spans="1:14" s="111" customFormat="1" ht="10.5">
      <c r="A32" s="105">
        <v>9</v>
      </c>
      <c r="B32" s="105">
        <v>30</v>
      </c>
      <c r="C32" s="106">
        <f>'[2]pivot September'!C32</f>
        <v>7</v>
      </c>
      <c r="D32" s="106">
        <f>'[2]pivot September'!E32</f>
        <v>7</v>
      </c>
      <c r="E32" s="106">
        <f t="shared" si="0"/>
        <v>6.5513845082141682</v>
      </c>
      <c r="F32" s="107">
        <f>'[2]pivot September'!D32</f>
        <v>141142.35999999999</v>
      </c>
      <c r="G32" s="107">
        <f>'[2]pivot September'!F32</f>
        <v>168423.91887096749</v>
      </c>
      <c r="H32" s="108">
        <f t="shared" si="1"/>
        <v>20163.194285714282</v>
      </c>
      <c r="I32" s="108">
        <f t="shared" si="2"/>
        <v>24060.559838709643</v>
      </c>
      <c r="J32" s="109">
        <f t="shared" si="3"/>
        <v>-27281.558870967507</v>
      </c>
      <c r="K32" s="110">
        <v>-10793.939884685162</v>
      </c>
      <c r="L32" s="110">
        <v>-27281.558870967528</v>
      </c>
      <c r="M32" s="110">
        <v>10793.939884685162</v>
      </c>
      <c r="N32" s="110">
        <v>0</v>
      </c>
    </row>
    <row r="33" spans="1:14" s="111" customFormat="1" ht="10.5">
      <c r="A33" s="105">
        <v>9</v>
      </c>
      <c r="B33" s="105">
        <v>31</v>
      </c>
      <c r="C33" s="106">
        <f>'[2]pivot September'!C33</f>
        <v>31</v>
      </c>
      <c r="D33" s="106">
        <f>'[2]pivot September'!E33</f>
        <v>5</v>
      </c>
      <c r="E33" s="106">
        <f t="shared" si="0"/>
        <v>4.6795603630101201</v>
      </c>
      <c r="F33" s="107">
        <f>'[2]pivot September'!D33</f>
        <v>745863.97</v>
      </c>
      <c r="G33" s="107">
        <f>'[2]pivot September'!F33</f>
        <v>193394.42100000015</v>
      </c>
      <c r="H33" s="108">
        <f t="shared" si="1"/>
        <v>24060.128064516128</v>
      </c>
      <c r="I33" s="108">
        <f t="shared" si="2"/>
        <v>38678.88420000003</v>
      </c>
      <c r="J33" s="109">
        <f t="shared" si="3"/>
        <v>552469.54899999988</v>
      </c>
      <c r="K33" s="110">
        <v>-12394.24761222161</v>
      </c>
      <c r="L33" s="110">
        <v>-453181.44020000094</v>
      </c>
      <c r="M33" s="110">
        <v>1018045.2368122224</v>
      </c>
      <c r="N33" s="110">
        <v>0</v>
      </c>
    </row>
    <row r="34" spans="1:14" s="111" customFormat="1" ht="10.5">
      <c r="A34" s="105">
        <v>9</v>
      </c>
      <c r="B34" s="105">
        <v>32</v>
      </c>
      <c r="C34" s="106">
        <f>'[2]pivot September'!C34</f>
        <v>1</v>
      </c>
      <c r="D34" s="106">
        <f>'[2]pivot September'!E34</f>
        <v>0</v>
      </c>
      <c r="E34" s="106">
        <f t="shared" si="0"/>
        <v>0</v>
      </c>
      <c r="F34" s="107">
        <f>'[2]pivot September'!D34</f>
        <v>6664.94</v>
      </c>
      <c r="G34" s="107">
        <f>'[2]pivot September'!F34</f>
        <v>0</v>
      </c>
      <c r="H34" s="108">
        <f t="shared" si="1"/>
        <v>6664.94</v>
      </c>
      <c r="I34" s="108">
        <f t="shared" si="2"/>
        <v>6664.94</v>
      </c>
      <c r="J34" s="109">
        <f t="shared" si="3"/>
        <v>6664.94</v>
      </c>
      <c r="K34" s="110">
        <v>0</v>
      </c>
      <c r="L34" s="110">
        <v>0</v>
      </c>
      <c r="M34" s="110">
        <v>6664.94</v>
      </c>
      <c r="N34" s="110">
        <v>0</v>
      </c>
    </row>
    <row r="35" spans="1:14" s="111" customFormat="1" ht="10.5">
      <c r="A35" s="105">
        <v>9</v>
      </c>
      <c r="B35" s="105">
        <v>33</v>
      </c>
      <c r="C35" s="106">
        <f>'[2]pivot September'!C35</f>
        <v>24</v>
      </c>
      <c r="D35" s="106">
        <f>'[2]pivot September'!E35</f>
        <v>10</v>
      </c>
      <c r="E35" s="106">
        <f t="shared" si="0"/>
        <v>9.3591207260202403</v>
      </c>
      <c r="F35" s="107">
        <f>'[2]pivot September'!D35</f>
        <v>2406362.65</v>
      </c>
      <c r="G35" s="107">
        <f>'[2]pivot September'!F35</f>
        <v>2842984.799999998</v>
      </c>
      <c r="H35" s="108">
        <f t="shared" si="1"/>
        <v>100265.11041666666</v>
      </c>
      <c r="I35" s="108">
        <f t="shared" si="2"/>
        <v>284298.47999999981</v>
      </c>
      <c r="J35" s="109">
        <f t="shared" si="3"/>
        <v>-436622.14999999804</v>
      </c>
      <c r="K35" s="110">
        <v>-182201.00345594913</v>
      </c>
      <c r="L35" s="110">
        <v>-4416800.8699999955</v>
      </c>
      <c r="M35" s="110">
        <v>4162379.7234559464</v>
      </c>
      <c r="N35" s="110">
        <v>0</v>
      </c>
    </row>
    <row r="36" spans="1:14" s="111" customFormat="1" ht="10.5">
      <c r="A36" s="105">
        <v>9</v>
      </c>
      <c r="B36" s="105">
        <v>34</v>
      </c>
      <c r="C36" s="106">
        <f>'[2]pivot September'!C36</f>
        <v>0</v>
      </c>
      <c r="D36" s="106">
        <f>'[2]pivot September'!E36</f>
        <v>1</v>
      </c>
      <c r="E36" s="106">
        <f t="shared" si="0"/>
        <v>0.93591207260202403</v>
      </c>
      <c r="F36" s="107">
        <f>'[2]pivot September'!D36</f>
        <v>0</v>
      </c>
      <c r="G36" s="107">
        <f>'[2]pivot September'!F36</f>
        <v>31218.580000000013</v>
      </c>
      <c r="H36" s="108">
        <f t="shared" si="1"/>
        <v>31218.580000000013</v>
      </c>
      <c r="I36" s="108">
        <f t="shared" si="2"/>
        <v>31218.580000000013</v>
      </c>
      <c r="J36" s="109">
        <f t="shared" si="3"/>
        <v>-31218.580000000013</v>
      </c>
      <c r="K36" s="110">
        <v>-2000.7340885079057</v>
      </c>
      <c r="L36" s="110">
        <v>0</v>
      </c>
      <c r="M36" s="110">
        <v>-29217.845911492106</v>
      </c>
      <c r="N36" s="110">
        <v>0</v>
      </c>
    </row>
    <row r="37" spans="1:14" s="111" customFormat="1" ht="10.5">
      <c r="A37" s="105">
        <v>9</v>
      </c>
      <c r="B37" s="105">
        <v>35</v>
      </c>
      <c r="C37" s="106">
        <f>'[2]pivot September'!C37</f>
        <v>15</v>
      </c>
      <c r="D37" s="106">
        <f>'[2]pivot September'!E37</f>
        <v>2</v>
      </c>
      <c r="E37" s="106">
        <f t="shared" si="0"/>
        <v>1.8718241452040481</v>
      </c>
      <c r="F37" s="107">
        <f>'[2]pivot September'!D37</f>
        <v>10788612.33</v>
      </c>
      <c r="G37" s="107">
        <f>'[2]pivot September'!F37</f>
        <v>1137268.2999999986</v>
      </c>
      <c r="H37" s="108">
        <f t="shared" si="1"/>
        <v>719240.82200000004</v>
      </c>
      <c r="I37" s="108">
        <f t="shared" si="2"/>
        <v>568634.14999999932</v>
      </c>
      <c r="J37" s="109">
        <f t="shared" si="3"/>
        <v>9651344.0300000012</v>
      </c>
      <c r="K37" s="110">
        <v>-72885.168242419473</v>
      </c>
      <c r="L37" s="110">
        <v>2259100.0800000108</v>
      </c>
      <c r="M37" s="110">
        <v>7465129.1182424109</v>
      </c>
      <c r="N37" s="110">
        <v>0</v>
      </c>
    </row>
    <row r="38" spans="1:14" s="111" customFormat="1" ht="10.5">
      <c r="A38" s="105">
        <v>9</v>
      </c>
      <c r="B38" s="105">
        <v>36</v>
      </c>
      <c r="C38" s="106">
        <f>'[2]pivot September'!C38</f>
        <v>3</v>
      </c>
      <c r="D38" s="106">
        <f>'[2]pivot September'!E38</f>
        <v>13</v>
      </c>
      <c r="E38" s="106">
        <f t="shared" si="0"/>
        <v>12.166856943826312</v>
      </c>
      <c r="F38" s="107">
        <f>'[2]pivot September'!D38</f>
        <v>37661.85</v>
      </c>
      <c r="G38" s="107">
        <f>'[2]pivot September'!F38</f>
        <v>165087.00000000012</v>
      </c>
      <c r="H38" s="108">
        <f t="shared" si="1"/>
        <v>12553.949999999999</v>
      </c>
      <c r="I38" s="108">
        <f t="shared" si="2"/>
        <v>12699.000000000009</v>
      </c>
      <c r="J38" s="109">
        <f t="shared" si="3"/>
        <v>-127425.15000000011</v>
      </c>
      <c r="K38" s="110">
        <v>-10580.083670349668</v>
      </c>
      <c r="L38" s="110">
        <v>-435.15000000003056</v>
      </c>
      <c r="M38" s="110">
        <v>-116409.91632965043</v>
      </c>
      <c r="N38" s="110">
        <v>0</v>
      </c>
    </row>
    <row r="39" spans="1:14" s="111" customFormat="1" ht="10.5">
      <c r="A39" s="105">
        <v>9</v>
      </c>
      <c r="B39" s="105">
        <v>37</v>
      </c>
      <c r="C39" s="106">
        <f>'[2]pivot September'!C39</f>
        <v>0</v>
      </c>
      <c r="D39" s="106">
        <f>'[2]pivot September'!E39</f>
        <v>0</v>
      </c>
      <c r="E39" s="106">
        <f t="shared" si="0"/>
        <v>0</v>
      </c>
      <c r="F39" s="107">
        <f>'[2]pivot September'!D39</f>
        <v>0</v>
      </c>
      <c r="G39" s="107">
        <f>'[2]pivot September'!F39</f>
        <v>0</v>
      </c>
      <c r="H39" s="108">
        <f t="shared" si="1"/>
        <v>0</v>
      </c>
      <c r="I39" s="108">
        <f t="shared" si="2"/>
        <v>0</v>
      </c>
      <c r="J39" s="109">
        <f t="shared" si="3"/>
        <v>0</v>
      </c>
      <c r="K39" s="110">
        <v>0</v>
      </c>
      <c r="L39" s="110">
        <v>0</v>
      </c>
      <c r="M39" s="110">
        <v>0</v>
      </c>
      <c r="N39" s="110">
        <v>0</v>
      </c>
    </row>
    <row r="40" spans="1:14" s="111" customFormat="1" ht="10.5">
      <c r="A40" s="105">
        <v>9</v>
      </c>
      <c r="B40" s="105">
        <v>38</v>
      </c>
      <c r="C40" s="106">
        <f>'[2]pivot September'!C40</f>
        <v>0</v>
      </c>
      <c r="D40" s="106">
        <f>'[2]pivot September'!E40</f>
        <v>0</v>
      </c>
      <c r="E40" s="106">
        <f t="shared" si="0"/>
        <v>0</v>
      </c>
      <c r="F40" s="107">
        <f>'[2]pivot September'!D40</f>
        <v>0</v>
      </c>
      <c r="G40" s="107">
        <f>'[2]pivot September'!F40</f>
        <v>0</v>
      </c>
      <c r="H40" s="108">
        <f t="shared" si="1"/>
        <v>0</v>
      </c>
      <c r="I40" s="108">
        <f t="shared" si="2"/>
        <v>0</v>
      </c>
      <c r="J40" s="109">
        <f t="shared" si="3"/>
        <v>0</v>
      </c>
      <c r="K40" s="110">
        <v>0</v>
      </c>
      <c r="L40" s="110">
        <v>0</v>
      </c>
      <c r="M40" s="110">
        <v>0</v>
      </c>
      <c r="N40" s="110">
        <v>0</v>
      </c>
    </row>
    <row r="41" spans="1:14" s="111" customFormat="1" ht="10.5">
      <c r="A41" s="105">
        <v>9</v>
      </c>
      <c r="B41" s="105">
        <v>39</v>
      </c>
      <c r="C41" s="106">
        <f>'[2]pivot September'!C41</f>
        <v>0</v>
      </c>
      <c r="D41" s="106">
        <f>'[2]pivot September'!E41</f>
        <v>7</v>
      </c>
      <c r="E41" s="106">
        <f t="shared" si="0"/>
        <v>6.5513845082141682</v>
      </c>
      <c r="F41" s="107">
        <f>'[2]pivot September'!D41</f>
        <v>0</v>
      </c>
      <c r="G41" s="107">
        <f>'[2]pivot September'!F41</f>
        <v>218530.05999999997</v>
      </c>
      <c r="H41" s="108">
        <f t="shared" si="1"/>
        <v>31218.579999999994</v>
      </c>
      <c r="I41" s="108">
        <f t="shared" si="2"/>
        <v>31218.579999999994</v>
      </c>
      <c r="J41" s="109">
        <f t="shared" si="3"/>
        <v>-218530.05999999997</v>
      </c>
      <c r="K41" s="110">
        <v>-14005.138619555331</v>
      </c>
      <c r="L41" s="110">
        <v>0</v>
      </c>
      <c r="M41" s="110">
        <v>-204524.92138044463</v>
      </c>
      <c r="N41" s="110">
        <v>0</v>
      </c>
    </row>
    <row r="42" spans="1:14" s="111" customFormat="1" ht="10.5">
      <c r="A42" s="105">
        <v>9</v>
      </c>
      <c r="B42" s="105">
        <v>40</v>
      </c>
      <c r="C42" s="106">
        <f>'[2]pivot September'!C42</f>
        <v>0</v>
      </c>
      <c r="D42" s="106">
        <f>'[2]pivot September'!E42</f>
        <v>0</v>
      </c>
      <c r="E42" s="106">
        <f t="shared" si="0"/>
        <v>0</v>
      </c>
      <c r="F42" s="107">
        <f>'[2]pivot September'!D42</f>
        <v>944.3</v>
      </c>
      <c r="G42" s="107">
        <f>'[2]pivot September'!F42</f>
        <v>116.00000000000006</v>
      </c>
      <c r="H42" s="108">
        <f t="shared" si="1"/>
        <v>0</v>
      </c>
      <c r="I42" s="108">
        <f t="shared" si="2"/>
        <v>0</v>
      </c>
      <c r="J42" s="109">
        <f t="shared" si="3"/>
        <v>828.3</v>
      </c>
      <c r="K42" s="110">
        <v>0</v>
      </c>
      <c r="L42" s="110">
        <v>0</v>
      </c>
      <c r="M42" s="110">
        <v>0</v>
      </c>
      <c r="N42" s="110">
        <v>828.3</v>
      </c>
    </row>
    <row r="43" spans="1:14" s="111" customFormat="1" ht="10.5">
      <c r="A43" s="105">
        <v>9</v>
      </c>
      <c r="B43" s="105">
        <v>41</v>
      </c>
      <c r="C43" s="106">
        <f>'[2]pivot September'!C43</f>
        <v>0</v>
      </c>
      <c r="D43" s="106">
        <f>'[2]pivot September'!E43</f>
        <v>0</v>
      </c>
      <c r="E43" s="106">
        <f t="shared" si="0"/>
        <v>0</v>
      </c>
      <c r="F43" s="107">
        <f>'[2]pivot September'!D43</f>
        <v>0</v>
      </c>
      <c r="G43" s="107">
        <f>'[2]pivot September'!F43</f>
        <v>0</v>
      </c>
      <c r="H43" s="108">
        <f t="shared" si="1"/>
        <v>0</v>
      </c>
      <c r="I43" s="108">
        <f t="shared" si="2"/>
        <v>0</v>
      </c>
      <c r="J43" s="109">
        <f t="shared" si="3"/>
        <v>0</v>
      </c>
      <c r="K43" s="110">
        <v>0</v>
      </c>
      <c r="L43" s="110">
        <v>0</v>
      </c>
      <c r="M43" s="110">
        <v>0</v>
      </c>
      <c r="N43" s="110">
        <v>0</v>
      </c>
    </row>
    <row r="44" spans="1:14" s="111" customFormat="1" ht="10.5">
      <c r="A44" s="105">
        <v>9</v>
      </c>
      <c r="B44" s="105">
        <v>42</v>
      </c>
      <c r="C44" s="106">
        <f>'[2]pivot September'!C44</f>
        <v>0</v>
      </c>
      <c r="D44" s="106">
        <f>'[2]pivot September'!E44</f>
        <v>0</v>
      </c>
      <c r="E44" s="106">
        <f t="shared" si="0"/>
        <v>0</v>
      </c>
      <c r="F44" s="107">
        <f>'[2]pivot September'!D44</f>
        <v>0</v>
      </c>
      <c r="G44" s="107">
        <f>'[2]pivot September'!F44</f>
        <v>0</v>
      </c>
      <c r="H44" s="108">
        <f t="shared" si="1"/>
        <v>0</v>
      </c>
      <c r="I44" s="108">
        <f t="shared" si="2"/>
        <v>0</v>
      </c>
      <c r="J44" s="109">
        <f t="shared" si="3"/>
        <v>0</v>
      </c>
      <c r="K44" s="110">
        <v>0</v>
      </c>
      <c r="L44" s="110">
        <v>0</v>
      </c>
      <c r="M44" s="110">
        <v>0</v>
      </c>
      <c r="N44" s="110">
        <v>0</v>
      </c>
    </row>
    <row r="45" spans="1:14" s="111" customFormat="1" ht="10.5">
      <c r="A45" s="105">
        <v>9</v>
      </c>
      <c r="B45" s="105">
        <v>43</v>
      </c>
      <c r="C45" s="106">
        <f>'[2]pivot September'!C45</f>
        <v>0</v>
      </c>
      <c r="D45" s="106">
        <f>'[2]pivot September'!E45</f>
        <v>1</v>
      </c>
      <c r="E45" s="106">
        <f t="shared" si="0"/>
        <v>0.93591207260202403</v>
      </c>
      <c r="F45" s="107">
        <f>'[2]pivot September'!D45</f>
        <v>0</v>
      </c>
      <c r="G45" s="107">
        <f>'[2]pivot September'!F45</f>
        <v>23500</v>
      </c>
      <c r="H45" s="108">
        <f t="shared" si="1"/>
        <v>23500</v>
      </c>
      <c r="I45" s="108">
        <f t="shared" si="2"/>
        <v>23500</v>
      </c>
      <c r="J45" s="109">
        <f t="shared" si="3"/>
        <v>-23500</v>
      </c>
      <c r="K45" s="110">
        <v>-1506.0662938524354</v>
      </c>
      <c r="L45" s="110">
        <v>0</v>
      </c>
      <c r="M45" s="110">
        <v>-21993.933706147563</v>
      </c>
      <c r="N45" s="110">
        <v>0</v>
      </c>
    </row>
    <row r="46" spans="1:14" s="111" customFormat="1" ht="10.5">
      <c r="A46" s="105">
        <v>9</v>
      </c>
      <c r="B46" s="105">
        <v>44</v>
      </c>
      <c r="C46" s="106">
        <f>'[2]pivot September'!C46</f>
        <v>0</v>
      </c>
      <c r="D46" s="106">
        <f>'[2]pivot September'!E46</f>
        <v>0</v>
      </c>
      <c r="E46" s="106">
        <f t="shared" si="0"/>
        <v>0</v>
      </c>
      <c r="F46" s="107">
        <f>'[2]pivot September'!D46</f>
        <v>24670.68</v>
      </c>
      <c r="G46" s="107">
        <f>'[2]pivot September'!F46</f>
        <v>76774.999999999884</v>
      </c>
      <c r="H46" s="108">
        <f t="shared" si="1"/>
        <v>0</v>
      </c>
      <c r="I46" s="108">
        <f t="shared" si="2"/>
        <v>0</v>
      </c>
      <c r="J46" s="109">
        <f t="shared" si="3"/>
        <v>-52104.319999999883</v>
      </c>
      <c r="K46" s="110">
        <v>0</v>
      </c>
      <c r="L46" s="110">
        <v>0</v>
      </c>
      <c r="M46" s="110">
        <v>0</v>
      </c>
      <c r="N46" s="110">
        <v>-52104.319999999883</v>
      </c>
    </row>
    <row r="47" spans="1:14" s="111" customFormat="1" ht="10.5">
      <c r="A47" s="105">
        <v>9</v>
      </c>
      <c r="B47" s="105">
        <v>45</v>
      </c>
      <c r="C47" s="106">
        <f>'[2]pivot September'!C47</f>
        <v>0</v>
      </c>
      <c r="D47" s="106">
        <f>'[2]pivot September'!E47</f>
        <v>0</v>
      </c>
      <c r="E47" s="106">
        <f t="shared" si="0"/>
        <v>0</v>
      </c>
      <c r="F47" s="107">
        <f>'[2]pivot September'!D47</f>
        <v>16906.77</v>
      </c>
      <c r="G47" s="107">
        <f>'[2]pivot September'!F47</f>
        <v>0</v>
      </c>
      <c r="H47" s="108">
        <f>IF(AND(C47=0,D47&lt;&gt;0),G47/D47,IF(AND(C47=0,D47=0),0,F47/C47))</f>
        <v>0</v>
      </c>
      <c r="I47" s="108">
        <f>IF(AND(C47&lt;&gt;0,D47=0),F47/C47,IF(AND(D47=0,C47=0),0,G47/D47))</f>
        <v>0</v>
      </c>
      <c r="J47" s="109">
        <f>F47-G47</f>
        <v>16906.77</v>
      </c>
      <c r="K47" s="110">
        <v>0</v>
      </c>
      <c r="L47" s="110">
        <v>0</v>
      </c>
      <c r="M47" s="110">
        <v>0</v>
      </c>
      <c r="N47" s="110">
        <v>16906.77</v>
      </c>
    </row>
    <row r="48" spans="1:14" s="111" customFormat="1" ht="10.5">
      <c r="A48" s="105">
        <v>9</v>
      </c>
      <c r="B48" s="105">
        <v>46</v>
      </c>
      <c r="C48" s="106">
        <f>'[2]pivot September'!C48</f>
        <v>3</v>
      </c>
      <c r="D48" s="106">
        <f>'[2]pivot September'!E48</f>
        <v>0</v>
      </c>
      <c r="E48" s="106">
        <f t="shared" si="0"/>
        <v>0</v>
      </c>
      <c r="F48" s="107">
        <f>'[2]pivot September'!D48</f>
        <v>35526.769999999997</v>
      </c>
      <c r="G48" s="107">
        <f>'[2]pivot September'!F48</f>
        <v>0</v>
      </c>
      <c r="H48" s="108">
        <f>IF(AND(C48=0,D48&lt;&gt;0),G48/D48,IF(AND(C48=0,D48=0),0,F48/C48))</f>
        <v>11842.256666666666</v>
      </c>
      <c r="I48" s="108">
        <f>IF(AND(C48&lt;&gt;0,D48=0),F48/C48,IF(AND(D48=0,C48=0),0,G48/D48))</f>
        <v>11842.256666666666</v>
      </c>
      <c r="J48" s="109">
        <f>F48-G48</f>
        <v>35526.769999999997</v>
      </c>
      <c r="K48" s="110">
        <v>0</v>
      </c>
      <c r="L48" s="110">
        <v>0</v>
      </c>
      <c r="M48" s="110">
        <v>35526.769999999997</v>
      </c>
      <c r="N48" s="110">
        <v>0</v>
      </c>
    </row>
    <row r="49" spans="1:14" s="119" customFormat="1" ht="10.5">
      <c r="A49" s="113"/>
      <c r="B49" s="113"/>
      <c r="C49" s="114">
        <f>SUM(C3:C48)</f>
        <v>48367</v>
      </c>
      <c r="D49" s="114">
        <f t="shared" ref="D49:J49" si="4">SUM(D3:D48)</f>
        <v>51679</v>
      </c>
      <c r="E49" s="114">
        <f t="shared" si="4"/>
        <v>48366.999999999985</v>
      </c>
      <c r="F49" s="115">
        <f t="shared" si="4"/>
        <v>276593456.46000004</v>
      </c>
      <c r="G49" s="115">
        <f t="shared" si="4"/>
        <v>275308395.46946174</v>
      </c>
      <c r="H49" s="116">
        <f t="shared" si="4"/>
        <v>1342804.6481178687</v>
      </c>
      <c r="I49" s="116">
        <f t="shared" si="4"/>
        <v>1376051.2661785723</v>
      </c>
      <c r="J49" s="117">
        <f t="shared" si="4"/>
        <v>1285060.9905383247</v>
      </c>
      <c r="K49" s="118">
        <v>-16767205.335762236</v>
      </c>
      <c r="L49" s="118">
        <v>-5548403.8608213998</v>
      </c>
      <c r="M49" s="118">
        <v>27215354.677121952</v>
      </c>
      <c r="N49" s="118">
        <v>-3614684.4900000007</v>
      </c>
    </row>
    <row r="52" spans="1:14" s="132" customFormat="1" ht="15.75">
      <c r="C52" s="120"/>
      <c r="D52" s="121"/>
      <c r="E52" s="122"/>
      <c r="F52" s="123"/>
      <c r="G52" s="121"/>
      <c r="H52" s="124"/>
      <c r="I52" s="125"/>
      <c r="J52" s="125"/>
      <c r="K52" s="126"/>
      <c r="L52" s="127"/>
      <c r="M52" s="121"/>
      <c r="N52" s="125"/>
    </row>
    <row r="53" spans="1:14" s="132" customFormat="1" ht="15.75">
      <c r="C53" s="123"/>
      <c r="D53" s="121"/>
      <c r="E53" s="122"/>
      <c r="F53" s="123"/>
      <c r="G53" s="121"/>
      <c r="H53" s="125"/>
      <c r="I53" s="125"/>
      <c r="J53" s="125"/>
      <c r="K53" s="122"/>
      <c r="L53" s="122"/>
      <c r="M53" s="121"/>
      <c r="N53" s="125"/>
    </row>
    <row r="54" spans="1:14" s="132" customFormat="1" ht="15">
      <c r="C54" s="128"/>
      <c r="D54" s="129"/>
      <c r="E54" s="130"/>
      <c r="F54" s="130"/>
      <c r="G54" s="130"/>
      <c r="H54" s="130"/>
      <c r="I54" s="130"/>
      <c r="J54" s="130"/>
      <c r="K54" s="130"/>
      <c r="L54" s="130"/>
      <c r="M54" s="131"/>
      <c r="N54" s="131"/>
    </row>
    <row r="55" spans="1:14" s="132" customFormat="1">
      <c r="C55" s="130"/>
      <c r="D55" s="130"/>
      <c r="E55" s="134"/>
      <c r="F55" s="135"/>
      <c r="G55" s="134"/>
      <c r="H55" s="134"/>
      <c r="I55" s="134"/>
      <c r="J55" s="134"/>
      <c r="K55" s="134"/>
      <c r="L55" s="134"/>
      <c r="M55" s="134"/>
      <c r="N55" s="134"/>
    </row>
    <row r="56" spans="1:14" s="132" customFormat="1">
      <c r="C56" s="130"/>
      <c r="D56" s="130"/>
      <c r="E56" s="134"/>
      <c r="F56" s="135"/>
      <c r="G56" s="136"/>
      <c r="H56" s="136"/>
      <c r="I56" s="136"/>
      <c r="J56" s="136"/>
      <c r="K56" s="136"/>
      <c r="L56" s="136"/>
      <c r="M56" s="136"/>
      <c r="N56" s="136"/>
    </row>
    <row r="57" spans="1:14" s="132" customFormat="1">
      <c r="C57" s="137"/>
      <c r="D57" s="138"/>
      <c r="E57" s="139"/>
      <c r="F57" s="140"/>
      <c r="G57" s="141"/>
      <c r="H57" s="140"/>
      <c r="I57" s="141"/>
      <c r="J57" s="140"/>
      <c r="K57" s="141"/>
      <c r="L57" s="140"/>
      <c r="M57" s="141"/>
      <c r="N57" s="140"/>
    </row>
    <row r="58" spans="1:14" s="132" customFormat="1">
      <c r="C58" s="137"/>
      <c r="D58" s="138"/>
      <c r="E58" s="139"/>
      <c r="F58" s="140"/>
      <c r="G58" s="141"/>
      <c r="H58" s="140"/>
      <c r="I58" s="141"/>
      <c r="J58" s="140"/>
      <c r="K58" s="141"/>
      <c r="L58" s="140"/>
      <c r="M58" s="141"/>
      <c r="N58" s="140"/>
    </row>
    <row r="59" spans="1:14" s="132" customFormat="1">
      <c r="C59" s="133"/>
      <c r="D59" s="133"/>
      <c r="E59" s="133"/>
      <c r="F59" s="133"/>
      <c r="G59" s="133"/>
      <c r="H59" s="133"/>
      <c r="I59" s="133"/>
      <c r="J59" s="133"/>
      <c r="K59" s="133"/>
      <c r="L59" s="133"/>
      <c r="M59" s="133"/>
      <c r="N59" s="133"/>
    </row>
    <row r="60" spans="1:14" s="132" customFormat="1">
      <c r="C60" s="133"/>
      <c r="D60" s="133"/>
      <c r="E60" s="133"/>
      <c r="F60" s="142"/>
      <c r="G60" s="133"/>
      <c r="H60" s="133"/>
      <c r="I60" s="133"/>
      <c r="J60" s="133"/>
      <c r="K60" s="133"/>
      <c r="L60" s="133"/>
      <c r="M60" s="133"/>
      <c r="N60" s="133"/>
    </row>
    <row r="61" spans="1:14" s="132" customFormat="1">
      <c r="C61" s="133"/>
      <c r="D61" s="133"/>
      <c r="E61" s="133"/>
      <c r="F61" s="133"/>
      <c r="G61" s="133"/>
      <c r="H61" s="133"/>
      <c r="I61" s="133"/>
      <c r="J61" s="133"/>
      <c r="K61" s="133"/>
      <c r="L61" s="133"/>
      <c r="M61" s="133"/>
      <c r="N61" s="13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Plant report</vt:lpstr>
      <vt:lpstr>Sales</vt:lpstr>
    </vt:vector>
  </TitlesOfParts>
  <Company>Ariston Thermo Rus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julia.kolesnikova</dc:creator>
  <cp:lastModifiedBy>dyakonov</cp:lastModifiedBy>
  <dcterms:created xsi:type="dcterms:W3CDTF">2012-09-13T13:18:21Z</dcterms:created>
  <dcterms:modified xsi:type="dcterms:W3CDTF">2012-09-21T08:28:43Z</dcterms:modified>
</cp:coreProperties>
</file>