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tabRatio="819" activeTab="1"/>
  </bookViews>
  <sheets>
    <sheet name="автора!" sheetId="1" r:id="rId1"/>
    <sheet name="с учётом переменных затрат" sheetId="2" r:id="rId2"/>
    <sheet name="без учёта переменных затрат" sheetId="3" r:id="rId3"/>
    <sheet name="предыдущие месяца" sheetId="4" r:id="rId4"/>
  </sheets>
  <definedNames/>
  <calcPr fullCalcOnLoad="1" refMode="R1C1"/>
</workbook>
</file>

<file path=xl/sharedStrings.xml><?xml version="1.0" encoding="utf-8"?>
<sst xmlns="http://schemas.openxmlformats.org/spreadsheetml/2006/main" count="51" uniqueCount="38">
  <si>
    <t>№ рабочего дня</t>
  </si>
  <si>
    <t>сумма сделки</t>
  </si>
  <si>
    <t>сделка по закупочной цене</t>
  </si>
  <si>
    <t>сделка в УСС</t>
  </si>
  <si>
    <t>маржа</t>
  </si>
  <si>
    <t>наценка</t>
  </si>
  <si>
    <t>ИТОГО:</t>
  </si>
  <si>
    <t>маржа по УСС</t>
  </si>
  <si>
    <t>Постоянные затраты:</t>
  </si>
  <si>
    <t>Чистая прибыль:</t>
  </si>
  <si>
    <t>Такая ситуация - не редка, когда мы самому жирному клиенту даём очень большую скидку, и в результате теряем:</t>
  </si>
  <si>
    <t>Переменные затраты:</t>
  </si>
  <si>
    <t>сумма продаж с закупочных ценах</t>
  </si>
  <si>
    <t>месяц</t>
  </si>
  <si>
    <t>переменные затраты</t>
  </si>
  <si>
    <t>постоянные затраты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</si>
  <si>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</si>
  <si>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</si>
  <si>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</si>
  <si>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</si>
  <si>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</si>
  <si>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</si>
  <si>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</si>
  <si>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</si>
  <si>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</si>
  <si>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</si>
  <si>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</si>
  <si>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</si>
  <si>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 затраты</t>
  </si>
  <si>
    <t>отношение к продажам в закупочных ценах:</t>
  </si>
  <si>
    <t>=20% от ЗСС</t>
  </si>
  <si>
    <t>Мы отказываемся от первой сделки, так как она нам не выгодна и получаем положительную чистую прибыль:</t>
  </si>
  <si>
    <t>Взято с:</t>
  </si>
  <si>
    <t>Автор:</t>
  </si>
  <si>
    <t>http://upravlenie-zapasami.ru/</t>
  </si>
  <si>
    <t>Разгуляев Валерий</t>
  </si>
  <si>
    <t>razgv@mail.ru</t>
  </si>
  <si>
    <t>+7-903-286-6847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</si>
</sst>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Alignment="1" quotePrefix="1">
      <alignment/>
    </xf>
    <xf numFmtId="9" fontId="1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4" fillId="0" borderId="0" xfId="15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3" fillId="2" borderId="16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pravlenie-zapasami.ru/" TargetMode="External" /><Relationship Id="rId2" Type="http://schemas.openxmlformats.org/officeDocument/2006/relationships/hyperlink" Target="mailto:razgv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0" bestFit="1" customWidth="1"/>
    <col min="2" max="2" width="25.875" style="0" bestFit="1" customWidth="1"/>
  </cols>
  <sheetData>
    <row r="1" spans="1:2" ht="12.75">
      <c r="A1" t="s">
        <v>32</v>
      </c>
      <c r="B1" s="37" t="s">
        <v>34</v>
      </c>
    </row>
    <row r="2" spans="1:2" ht="12.75">
      <c r="A2" t="s">
        <v>33</v>
      </c>
      <c r="B2" t="s">
        <v>35</v>
      </c>
    </row>
    <row r="3" ht="12.75">
      <c r="B3" s="37" t="s">
        <v>36</v>
      </c>
    </row>
    <row r="4" ht="12.75">
      <c r="B4" s="38" t="s">
        <v>37</v>
      </c>
    </row>
  </sheetData>
  <hyperlinks>
    <hyperlink ref="B1" r:id="rId1" display="http://upravlenie-zapasami.ru/"/>
    <hyperlink ref="B3" r:id="rId2" display="razgv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6.50390625" style="0" bestFit="1" customWidth="1"/>
    <col min="2" max="2" width="27.625" style="0" bestFit="1" customWidth="1"/>
    <col min="3" max="3" width="9.625" style="0" bestFit="1" customWidth="1"/>
    <col min="4" max="4" width="14.00390625" style="0" bestFit="1" customWidth="1"/>
    <col min="6" max="6" width="13.625" style="0" bestFit="1" customWidth="1"/>
    <col min="7" max="7" width="14.50390625" style="0" bestFit="1" customWidth="1"/>
  </cols>
  <sheetData>
    <row r="1" spans="1:7" ht="12.75">
      <c r="A1" s="39" t="s">
        <v>8</v>
      </c>
      <c r="B1" s="39"/>
      <c r="C1" s="11">
        <v>10000</v>
      </c>
      <c r="D1" s="41" t="s">
        <v>11</v>
      </c>
      <c r="E1" s="41"/>
      <c r="F1" s="12">
        <f>B23*'предыдущие месяца'!C15</f>
        <v>26551.59957883044</v>
      </c>
      <c r="G1" s="17" t="s">
        <v>30</v>
      </c>
    </row>
    <row r="2" spans="1:7" s="6" customFormat="1" ht="12.75">
      <c r="A2" s="5" t="s">
        <v>0</v>
      </c>
      <c r="B2" s="5" t="s">
        <v>2</v>
      </c>
      <c r="C2" s="5" t="s">
        <v>5</v>
      </c>
      <c r="D2" s="5" t="s">
        <v>1</v>
      </c>
      <c r="E2" s="5" t="s">
        <v>4</v>
      </c>
      <c r="F2" s="5" t="s">
        <v>3</v>
      </c>
      <c r="G2" s="5" t="s">
        <v>7</v>
      </c>
    </row>
    <row r="3" spans="1:7" ht="12.75">
      <c r="A3" s="13"/>
      <c r="B3" s="14"/>
      <c r="C3" s="15"/>
      <c r="D3" s="14"/>
      <c r="E3" s="14"/>
      <c r="F3" s="14"/>
      <c r="G3" s="14"/>
    </row>
    <row r="4" spans="1:7" ht="12.75">
      <c r="A4" s="2">
        <f aca="true" t="shared" si="0" ref="A4:A22">A3+1</f>
        <v>1</v>
      </c>
      <c r="B4" s="3">
        <v>7097.15</v>
      </c>
      <c r="C4" s="4">
        <v>0.3</v>
      </c>
      <c r="D4" s="3">
        <f aca="true" t="shared" si="1" ref="D4:D22">B4+B4*C4</f>
        <v>9226.295</v>
      </c>
      <c r="E4" s="3">
        <f aca="true" t="shared" si="2" ref="E4:E22">D4-B4</f>
        <v>2129.1450000000004</v>
      </c>
      <c r="F4" s="16">
        <f>B4*(1+'предыдущие месяца'!C16)</f>
        <v>7097.15</v>
      </c>
      <c r="G4" s="3">
        <f aca="true" t="shared" si="3" ref="G4:G22">D4-F4</f>
        <v>2129.1450000000004</v>
      </c>
    </row>
    <row r="5" spans="1:7" ht="12.75">
      <c r="A5" s="2">
        <f t="shared" si="0"/>
        <v>2</v>
      </c>
      <c r="B5" s="3">
        <v>6744.53</v>
      </c>
      <c r="C5" s="4">
        <v>0.3</v>
      </c>
      <c r="D5" s="3">
        <f t="shared" si="1"/>
        <v>8767.889</v>
      </c>
      <c r="E5" s="3">
        <f t="shared" si="2"/>
        <v>2023.3589999999995</v>
      </c>
      <c r="F5" s="16">
        <f>B5*(1+'предыдущие месяца'!C17)</f>
        <v>6744.53</v>
      </c>
      <c r="G5" s="3">
        <f t="shared" si="3"/>
        <v>2023.3589999999995</v>
      </c>
    </row>
    <row r="6" spans="1:7" ht="12.75">
      <c r="A6" s="2">
        <f t="shared" si="0"/>
        <v>3</v>
      </c>
      <c r="B6" s="3">
        <v>9174.37</v>
      </c>
      <c r="C6" s="4">
        <v>0.25</v>
      </c>
      <c r="D6" s="3">
        <f t="shared" si="1"/>
        <v>11467.962500000001</v>
      </c>
      <c r="E6" s="3">
        <f t="shared" si="2"/>
        <v>2293.5925000000007</v>
      </c>
      <c r="F6" s="16">
        <f>B6*(1+'предыдущие месяца'!C18)</f>
        <v>9174.37</v>
      </c>
      <c r="G6" s="3">
        <f t="shared" si="3"/>
        <v>2293.5925000000007</v>
      </c>
    </row>
    <row r="7" spans="1:7" ht="12.75">
      <c r="A7" s="2">
        <f t="shared" si="0"/>
        <v>4</v>
      </c>
      <c r="B7" s="3">
        <v>5285.58</v>
      </c>
      <c r="C7" s="4">
        <v>0.3</v>
      </c>
      <c r="D7" s="3">
        <f t="shared" si="1"/>
        <v>6871.254</v>
      </c>
      <c r="E7" s="3">
        <f t="shared" si="2"/>
        <v>1585.674</v>
      </c>
      <c r="F7" s="16">
        <f>B7*(1+'предыдущие месяца'!C19)</f>
        <v>5285.58</v>
      </c>
      <c r="G7" s="3">
        <f t="shared" si="3"/>
        <v>1585.674</v>
      </c>
    </row>
    <row r="8" spans="1:7" ht="12.75">
      <c r="A8" s="2">
        <f t="shared" si="0"/>
        <v>5</v>
      </c>
      <c r="B8" s="3">
        <v>5684.29</v>
      </c>
      <c r="C8" s="4">
        <v>0.3</v>
      </c>
      <c r="D8" s="3">
        <f t="shared" si="1"/>
        <v>7389.577</v>
      </c>
      <c r="E8" s="3">
        <f t="shared" si="2"/>
        <v>1705.2870000000003</v>
      </c>
      <c r="F8" s="16">
        <f>B8*(1+'предыдущие месяца'!C20)</f>
        <v>5684.29</v>
      </c>
      <c r="G8" s="3">
        <f t="shared" si="3"/>
        <v>1705.2870000000003</v>
      </c>
    </row>
    <row r="9" spans="1:7" ht="12.75">
      <c r="A9" s="2">
        <f t="shared" si="0"/>
        <v>6</v>
      </c>
      <c r="B9" s="3">
        <v>9032.71</v>
      </c>
      <c r="C9" s="4">
        <v>0.25</v>
      </c>
      <c r="D9" s="3">
        <f t="shared" si="1"/>
        <v>11290.887499999999</v>
      </c>
      <c r="E9" s="3">
        <f t="shared" si="2"/>
        <v>2258.1775</v>
      </c>
      <c r="F9" s="16">
        <f>B9*(1+'предыдущие месяца'!C21)</f>
        <v>9032.71</v>
      </c>
      <c r="G9" s="3">
        <f t="shared" si="3"/>
        <v>2258.1775</v>
      </c>
    </row>
    <row r="10" spans="1:7" ht="12.75">
      <c r="A10" s="2">
        <f t="shared" si="0"/>
        <v>7</v>
      </c>
      <c r="B10" s="3">
        <v>5392.4</v>
      </c>
      <c r="C10" s="4">
        <v>0.3</v>
      </c>
      <c r="D10" s="3">
        <f t="shared" si="1"/>
        <v>7010.119999999999</v>
      </c>
      <c r="E10" s="3">
        <f t="shared" si="2"/>
        <v>1617.7199999999993</v>
      </c>
      <c r="F10" s="16">
        <f>B10*(1+'предыдущие месяца'!C22)</f>
        <v>5392.4</v>
      </c>
      <c r="G10" s="3">
        <f t="shared" si="3"/>
        <v>1617.7199999999993</v>
      </c>
    </row>
    <row r="11" spans="1:7" ht="12.75">
      <c r="A11" s="2">
        <f t="shared" si="0"/>
        <v>8</v>
      </c>
      <c r="B11" s="3">
        <v>9689.22</v>
      </c>
      <c r="C11" s="4">
        <v>0.25</v>
      </c>
      <c r="D11" s="3">
        <f t="shared" si="1"/>
        <v>12111.525</v>
      </c>
      <c r="E11" s="3">
        <f t="shared" si="2"/>
        <v>2422.3050000000003</v>
      </c>
      <c r="F11" s="16">
        <f>B11*(1+'предыдущие месяца'!C23)</f>
        <v>9689.22</v>
      </c>
      <c r="G11" s="3">
        <f t="shared" si="3"/>
        <v>2422.3050000000003</v>
      </c>
    </row>
    <row r="12" spans="1:7" ht="12.75">
      <c r="A12" s="2">
        <f t="shared" si="0"/>
        <v>9</v>
      </c>
      <c r="B12" s="3">
        <v>5063.08</v>
      </c>
      <c r="C12" s="4">
        <v>0.3</v>
      </c>
      <c r="D12" s="3">
        <f t="shared" si="1"/>
        <v>6582.004</v>
      </c>
      <c r="E12" s="3">
        <f t="shared" si="2"/>
        <v>1518.924</v>
      </c>
      <c r="F12" s="16">
        <f>B12*(1+'предыдущие месяца'!C24)</f>
        <v>5063.08</v>
      </c>
      <c r="G12" s="3">
        <f t="shared" si="3"/>
        <v>1518.924</v>
      </c>
    </row>
    <row r="13" spans="1:7" ht="12.75">
      <c r="A13" s="2">
        <f t="shared" si="0"/>
        <v>10</v>
      </c>
      <c r="B13" s="3">
        <v>7259.5</v>
      </c>
      <c r="C13" s="4">
        <v>0.3</v>
      </c>
      <c r="D13" s="3">
        <f t="shared" si="1"/>
        <v>9437.35</v>
      </c>
      <c r="E13" s="3">
        <f t="shared" si="2"/>
        <v>2177.8500000000004</v>
      </c>
      <c r="F13" s="16">
        <f>B13*(1+'предыдущие месяца'!C25)</f>
        <v>7259.5</v>
      </c>
      <c r="G13" s="3">
        <f t="shared" si="3"/>
        <v>2177.8500000000004</v>
      </c>
    </row>
    <row r="14" spans="1:7" ht="12.75">
      <c r="A14" s="2">
        <f t="shared" si="0"/>
        <v>11</v>
      </c>
      <c r="B14" s="3">
        <v>8187.76</v>
      </c>
      <c r="C14" s="4">
        <v>0.25</v>
      </c>
      <c r="D14" s="3">
        <f t="shared" si="1"/>
        <v>10234.7</v>
      </c>
      <c r="E14" s="3">
        <f t="shared" si="2"/>
        <v>2046.9400000000005</v>
      </c>
      <c r="F14" s="16">
        <f>B14*(1+'предыдущие месяца'!C26)</f>
        <v>8187.76</v>
      </c>
      <c r="G14" s="3">
        <f t="shared" si="3"/>
        <v>2046.9400000000005</v>
      </c>
    </row>
    <row r="15" spans="1:7" ht="12.75">
      <c r="A15" s="2">
        <f t="shared" si="0"/>
        <v>12</v>
      </c>
      <c r="B15" s="3">
        <v>9320.01</v>
      </c>
      <c r="C15" s="4">
        <v>0.25</v>
      </c>
      <c r="D15" s="3">
        <f t="shared" si="1"/>
        <v>11650.0125</v>
      </c>
      <c r="E15" s="3">
        <f t="shared" si="2"/>
        <v>2330.0025000000005</v>
      </c>
      <c r="F15" s="16">
        <f>B15*(1+'предыдущие месяца'!C27)</f>
        <v>9320.01</v>
      </c>
      <c r="G15" s="3">
        <f t="shared" si="3"/>
        <v>2330.0025000000005</v>
      </c>
    </row>
    <row r="16" spans="1:7" ht="12.75">
      <c r="A16" s="2">
        <f t="shared" si="0"/>
        <v>13</v>
      </c>
      <c r="B16" s="3">
        <v>5221.91</v>
      </c>
      <c r="C16" s="4">
        <v>0.3</v>
      </c>
      <c r="D16" s="3">
        <f t="shared" si="1"/>
        <v>6788.483</v>
      </c>
      <c r="E16" s="3">
        <f t="shared" si="2"/>
        <v>1566.5730000000003</v>
      </c>
      <c r="F16" s="16">
        <f>B16*(1+'предыдущие месяца'!C28)</f>
        <v>5221.91</v>
      </c>
      <c r="G16" s="3">
        <f t="shared" si="3"/>
        <v>1566.5730000000003</v>
      </c>
    </row>
    <row r="17" spans="1:7" ht="12.75">
      <c r="A17" s="2">
        <f t="shared" si="0"/>
        <v>14</v>
      </c>
      <c r="B17" s="3">
        <v>6043.16</v>
      </c>
      <c r="C17" s="4">
        <v>0.3</v>
      </c>
      <c r="D17" s="3">
        <f t="shared" si="1"/>
        <v>7856.108</v>
      </c>
      <c r="E17" s="3">
        <f t="shared" si="2"/>
        <v>1812.9480000000003</v>
      </c>
      <c r="F17" s="16">
        <f>B17*(1+'предыдущие месяца'!C29)</f>
        <v>6043.16</v>
      </c>
      <c r="G17" s="3">
        <f t="shared" si="3"/>
        <v>1812.9480000000003</v>
      </c>
    </row>
    <row r="18" spans="1:7" ht="12.75">
      <c r="A18" s="2">
        <f t="shared" si="0"/>
        <v>15</v>
      </c>
      <c r="B18" s="3">
        <v>7158.13</v>
      </c>
      <c r="C18" s="4">
        <v>0.3</v>
      </c>
      <c r="D18" s="3">
        <f t="shared" si="1"/>
        <v>9305.569</v>
      </c>
      <c r="E18" s="3">
        <f t="shared" si="2"/>
        <v>2147.4389999999994</v>
      </c>
      <c r="F18" s="16">
        <f>B18*(1+'предыдущие месяца'!C30)</f>
        <v>7158.13</v>
      </c>
      <c r="G18" s="3">
        <f t="shared" si="3"/>
        <v>2147.4389999999994</v>
      </c>
    </row>
    <row r="19" spans="1:7" ht="12.75">
      <c r="A19" s="2">
        <f t="shared" si="0"/>
        <v>16</v>
      </c>
      <c r="B19" s="3">
        <v>5702.44</v>
      </c>
      <c r="C19" s="4">
        <v>0.3</v>
      </c>
      <c r="D19" s="3">
        <f t="shared" si="1"/>
        <v>7413.172</v>
      </c>
      <c r="E19" s="3">
        <f t="shared" si="2"/>
        <v>1710.732</v>
      </c>
      <c r="F19" s="16">
        <f>B19*(1+'предыдущие месяца'!C31)</f>
        <v>5702.44</v>
      </c>
      <c r="G19" s="3">
        <f t="shared" si="3"/>
        <v>1710.732</v>
      </c>
    </row>
    <row r="20" spans="1:7" ht="12.75">
      <c r="A20" s="2">
        <f t="shared" si="0"/>
        <v>17</v>
      </c>
      <c r="B20" s="3">
        <v>8728.43</v>
      </c>
      <c r="C20" s="4">
        <v>0.25</v>
      </c>
      <c r="D20" s="3">
        <f t="shared" si="1"/>
        <v>10910.5375</v>
      </c>
      <c r="E20" s="3">
        <f t="shared" si="2"/>
        <v>2182.1075</v>
      </c>
      <c r="F20" s="16">
        <f>B20*(1+'предыдущие месяца'!C32)</f>
        <v>8728.43</v>
      </c>
      <c r="G20" s="3">
        <f t="shared" si="3"/>
        <v>2182.1075</v>
      </c>
    </row>
    <row r="21" spans="1:7" ht="12.75">
      <c r="A21" s="2">
        <f t="shared" si="0"/>
        <v>18</v>
      </c>
      <c r="B21" s="3">
        <v>6944.35</v>
      </c>
      <c r="C21" s="4">
        <v>0.3</v>
      </c>
      <c r="D21" s="3">
        <f t="shared" si="1"/>
        <v>9027.655</v>
      </c>
      <c r="E21" s="3">
        <f t="shared" si="2"/>
        <v>2083.3050000000003</v>
      </c>
      <c r="F21" s="16">
        <f>B21*(1+'предыдущие месяца'!C33)</f>
        <v>6944.35</v>
      </c>
      <c r="G21" s="3">
        <f t="shared" si="3"/>
        <v>2083.3050000000003</v>
      </c>
    </row>
    <row r="22" spans="1:7" ht="12.75">
      <c r="A22" s="2">
        <f t="shared" si="0"/>
        <v>19</v>
      </c>
      <c r="B22" s="3">
        <v>5028.97</v>
      </c>
      <c r="C22" s="4">
        <v>0.3</v>
      </c>
      <c r="D22" s="3">
        <f t="shared" si="1"/>
        <v>6537.661</v>
      </c>
      <c r="E22" s="3">
        <f t="shared" si="2"/>
        <v>1508.6909999999998</v>
      </c>
      <c r="F22" s="16">
        <f>B22*(1+'предыдущие месяца'!C34)</f>
        <v>5028.97</v>
      </c>
      <c r="G22" s="3">
        <f t="shared" si="3"/>
        <v>1508.6909999999998</v>
      </c>
    </row>
    <row r="23" spans="1:7" s="10" customFormat="1" ht="12.75">
      <c r="A23" s="7" t="s">
        <v>6</v>
      </c>
      <c r="B23" s="8">
        <f>SUM(B3:B22)</f>
        <v>132757.99000000002</v>
      </c>
      <c r="C23" s="9">
        <f>SUMPRODUCT(B3:B22,C3:C22)/SUM(B3:B22)</f>
        <v>0.2796123382103027</v>
      </c>
      <c r="D23" s="8">
        <f>SUM(D3:D22)</f>
        <v>169878.762</v>
      </c>
      <c r="E23" s="8">
        <f>SUM(E3:E22)</f>
        <v>37120.772000000004</v>
      </c>
      <c r="F23" s="8">
        <f>SUM(F3:F22)</f>
        <v>132757.99000000002</v>
      </c>
      <c r="G23" s="8">
        <f>SUM(G3:G22)</f>
        <v>37120.772000000004</v>
      </c>
    </row>
    <row r="24" spans="1:7" ht="12.75">
      <c r="A24" s="40" t="s">
        <v>31</v>
      </c>
      <c r="B24" s="40"/>
      <c r="C24" s="40"/>
      <c r="D24" s="40"/>
      <c r="E24" s="40"/>
      <c r="F24" s="40"/>
      <c r="G24" s="40"/>
    </row>
    <row r="25" spans="5:7" ht="12.75">
      <c r="E25" s="39" t="s">
        <v>9</v>
      </c>
      <c r="F25" s="39"/>
      <c r="G25" s="12">
        <f>E23-C1-F1</f>
        <v>569.1724211695655</v>
      </c>
    </row>
  </sheetData>
  <mergeCells count="4">
    <mergeCell ref="E25:F25"/>
    <mergeCell ref="A1:B1"/>
    <mergeCell ref="A24:G24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1" sqref="F11"/>
    </sheetView>
  </sheetViews>
  <sheetFormatPr defaultColWidth="9.00390625" defaultRowHeight="12.75"/>
  <cols>
    <col min="1" max="1" width="16.50390625" style="0" bestFit="1" customWidth="1"/>
    <col min="2" max="2" width="27.625" style="0" bestFit="1" customWidth="1"/>
    <col min="3" max="3" width="9.625" style="0" bestFit="1" customWidth="1"/>
    <col min="4" max="4" width="14.00390625" style="0" bestFit="1" customWidth="1"/>
    <col min="6" max="6" width="13.625" style="0" bestFit="1" customWidth="1"/>
    <col min="7" max="7" width="14.50390625" style="0" bestFit="1" customWidth="1"/>
  </cols>
  <sheetData>
    <row r="1" spans="1:7" ht="12.75">
      <c r="A1" s="39" t="s">
        <v>8</v>
      </c>
      <c r="B1" s="39"/>
      <c r="C1" s="11">
        <v>10000</v>
      </c>
      <c r="D1" s="41" t="s">
        <v>11</v>
      </c>
      <c r="E1" s="41"/>
      <c r="F1" s="12">
        <f>B23*'предыдущие месяца'!C15</f>
        <v>46551.60076808498</v>
      </c>
      <c r="G1" s="17" t="s">
        <v>30</v>
      </c>
    </row>
    <row r="2" spans="1:7" s="6" customFormat="1" ht="12.75">
      <c r="A2" s="5" t="s">
        <v>0</v>
      </c>
      <c r="B2" s="5" t="s">
        <v>2</v>
      </c>
      <c r="C2" s="5" t="s">
        <v>5</v>
      </c>
      <c r="D2" s="5" t="s">
        <v>1</v>
      </c>
      <c r="E2" s="5" t="s">
        <v>4</v>
      </c>
      <c r="F2" s="5" t="s">
        <v>3</v>
      </c>
      <c r="G2" s="5" t="s">
        <v>7</v>
      </c>
    </row>
    <row r="3" spans="1:7" ht="12.75">
      <c r="A3" s="13">
        <v>1</v>
      </c>
      <c r="B3" s="14">
        <v>100000</v>
      </c>
      <c r="C3" s="15">
        <v>0.05</v>
      </c>
      <c r="D3" s="14">
        <f>B3+B3*C3</f>
        <v>105000</v>
      </c>
      <c r="E3" s="14">
        <f>D3-B3</f>
        <v>5000</v>
      </c>
      <c r="F3" s="14">
        <f>B3*(1+'предыдущие месяца'!C15)</f>
        <v>120000.00118925456</v>
      </c>
      <c r="G3" s="14">
        <f>D3-F3</f>
        <v>-15000.001189254559</v>
      </c>
    </row>
    <row r="4" spans="1:7" ht="12.75">
      <c r="A4" s="2">
        <f>A3+1</f>
        <v>2</v>
      </c>
      <c r="B4" s="3">
        <v>7097.15</v>
      </c>
      <c r="C4" s="4">
        <v>0.3</v>
      </c>
      <c r="D4" s="3">
        <f aca="true" t="shared" si="0" ref="D4:D22">B4+B4*C4</f>
        <v>9226.295</v>
      </c>
      <c r="E4" s="3">
        <f aca="true" t="shared" si="1" ref="E4:E22">D4-B4</f>
        <v>2129.1450000000004</v>
      </c>
      <c r="F4" s="16">
        <f>B4*(1+'предыдущие месяца'!C16)</f>
        <v>7097.15</v>
      </c>
      <c r="G4" s="3">
        <f aca="true" t="shared" si="2" ref="G4:G22">D4-F4</f>
        <v>2129.1450000000004</v>
      </c>
    </row>
    <row r="5" spans="1:7" ht="12.75">
      <c r="A5" s="2">
        <f aca="true" t="shared" si="3" ref="A5:A22">A4+1</f>
        <v>3</v>
      </c>
      <c r="B5" s="3">
        <v>6744.53</v>
      </c>
      <c r="C5" s="4">
        <v>0.3</v>
      </c>
      <c r="D5" s="3">
        <f t="shared" si="0"/>
        <v>8767.889</v>
      </c>
      <c r="E5" s="3">
        <f t="shared" si="1"/>
        <v>2023.3589999999995</v>
      </c>
      <c r="F5" s="16">
        <f>B5*(1+'предыдущие месяца'!C17)</f>
        <v>6744.53</v>
      </c>
      <c r="G5" s="3">
        <f t="shared" si="2"/>
        <v>2023.3589999999995</v>
      </c>
    </row>
    <row r="6" spans="1:7" ht="12.75">
      <c r="A6" s="2">
        <f t="shared" si="3"/>
        <v>4</v>
      </c>
      <c r="B6" s="3">
        <v>9174.37</v>
      </c>
      <c r="C6" s="4">
        <v>0.25</v>
      </c>
      <c r="D6" s="3">
        <f t="shared" si="0"/>
        <v>11467.962500000001</v>
      </c>
      <c r="E6" s="3">
        <f t="shared" si="1"/>
        <v>2293.5925000000007</v>
      </c>
      <c r="F6" s="16">
        <f>B6*(1+'предыдущие месяца'!C18)</f>
        <v>9174.37</v>
      </c>
      <c r="G6" s="3">
        <f t="shared" si="2"/>
        <v>2293.5925000000007</v>
      </c>
    </row>
    <row r="7" spans="1:7" ht="12.75">
      <c r="A7" s="2">
        <f t="shared" si="3"/>
        <v>5</v>
      </c>
      <c r="B7" s="3">
        <v>5285.58</v>
      </c>
      <c r="C7" s="4">
        <v>0.3</v>
      </c>
      <c r="D7" s="3">
        <f t="shared" si="0"/>
        <v>6871.254</v>
      </c>
      <c r="E7" s="3">
        <f t="shared" si="1"/>
        <v>1585.674</v>
      </c>
      <c r="F7" s="16">
        <f>B7*(1+'предыдущие месяца'!C19)</f>
        <v>5285.58</v>
      </c>
      <c r="G7" s="3">
        <f t="shared" si="2"/>
        <v>1585.674</v>
      </c>
    </row>
    <row r="8" spans="1:7" ht="12.75">
      <c r="A8" s="2">
        <f t="shared" si="3"/>
        <v>6</v>
      </c>
      <c r="B8" s="3">
        <v>5684.29</v>
      </c>
      <c r="C8" s="4">
        <v>0.3</v>
      </c>
      <c r="D8" s="3">
        <f t="shared" si="0"/>
        <v>7389.577</v>
      </c>
      <c r="E8" s="3">
        <f t="shared" si="1"/>
        <v>1705.2870000000003</v>
      </c>
      <c r="F8" s="16">
        <f>B8*(1+'предыдущие месяца'!C20)</f>
        <v>5684.29</v>
      </c>
      <c r="G8" s="3">
        <f t="shared" si="2"/>
        <v>1705.2870000000003</v>
      </c>
    </row>
    <row r="9" spans="1:7" ht="12.75">
      <c r="A9" s="2">
        <f t="shared" si="3"/>
        <v>7</v>
      </c>
      <c r="B9" s="3">
        <v>9032.71</v>
      </c>
      <c r="C9" s="4">
        <v>0.25</v>
      </c>
      <c r="D9" s="3">
        <f t="shared" si="0"/>
        <v>11290.887499999999</v>
      </c>
      <c r="E9" s="3">
        <f t="shared" si="1"/>
        <v>2258.1775</v>
      </c>
      <c r="F9" s="16">
        <f>B9*(1+'предыдущие месяца'!C21)</f>
        <v>9032.71</v>
      </c>
      <c r="G9" s="3">
        <f t="shared" si="2"/>
        <v>2258.1775</v>
      </c>
    </row>
    <row r="10" spans="1:7" ht="12.75">
      <c r="A10" s="2">
        <f t="shared" si="3"/>
        <v>8</v>
      </c>
      <c r="B10" s="3">
        <v>5392.4</v>
      </c>
      <c r="C10" s="4">
        <v>0.3</v>
      </c>
      <c r="D10" s="3">
        <f t="shared" si="0"/>
        <v>7010.119999999999</v>
      </c>
      <c r="E10" s="3">
        <f t="shared" si="1"/>
        <v>1617.7199999999993</v>
      </c>
      <c r="F10" s="16">
        <f>B10*(1+'предыдущие месяца'!C22)</f>
        <v>5392.4</v>
      </c>
      <c r="G10" s="3">
        <f t="shared" si="2"/>
        <v>1617.7199999999993</v>
      </c>
    </row>
    <row r="11" spans="1:7" ht="12.75">
      <c r="A11" s="2">
        <f t="shared" si="3"/>
        <v>9</v>
      </c>
      <c r="B11" s="3">
        <v>9689.22</v>
      </c>
      <c r="C11" s="4">
        <v>0.25</v>
      </c>
      <c r="D11" s="3">
        <f t="shared" si="0"/>
        <v>12111.525</v>
      </c>
      <c r="E11" s="3">
        <f t="shared" si="1"/>
        <v>2422.3050000000003</v>
      </c>
      <c r="F11" s="16">
        <f>B11*(1+'предыдущие месяца'!C23)</f>
        <v>9689.22</v>
      </c>
      <c r="G11" s="3">
        <f t="shared" si="2"/>
        <v>2422.3050000000003</v>
      </c>
    </row>
    <row r="12" spans="1:7" ht="12.75">
      <c r="A12" s="2">
        <f t="shared" si="3"/>
        <v>10</v>
      </c>
      <c r="B12" s="3">
        <v>5063.08</v>
      </c>
      <c r="C12" s="4">
        <v>0.3</v>
      </c>
      <c r="D12" s="3">
        <f t="shared" si="0"/>
        <v>6582.004</v>
      </c>
      <c r="E12" s="3">
        <f t="shared" si="1"/>
        <v>1518.924</v>
      </c>
      <c r="F12" s="16">
        <f>B12*(1+'предыдущие месяца'!C24)</f>
        <v>5063.08</v>
      </c>
      <c r="G12" s="3">
        <f t="shared" si="2"/>
        <v>1518.924</v>
      </c>
    </row>
    <row r="13" spans="1:7" ht="12.75">
      <c r="A13" s="2">
        <f t="shared" si="3"/>
        <v>11</v>
      </c>
      <c r="B13" s="3">
        <v>7259.5</v>
      </c>
      <c r="C13" s="4">
        <v>0.3</v>
      </c>
      <c r="D13" s="3">
        <f t="shared" si="0"/>
        <v>9437.35</v>
      </c>
      <c r="E13" s="3">
        <f t="shared" si="1"/>
        <v>2177.8500000000004</v>
      </c>
      <c r="F13" s="16">
        <f>B13*(1+'предыдущие месяца'!C25)</f>
        <v>7259.5</v>
      </c>
      <c r="G13" s="3">
        <f t="shared" si="2"/>
        <v>2177.8500000000004</v>
      </c>
    </row>
    <row r="14" spans="1:7" ht="12.75">
      <c r="A14" s="2">
        <f t="shared" si="3"/>
        <v>12</v>
      </c>
      <c r="B14" s="3">
        <v>8187.76</v>
      </c>
      <c r="C14" s="4">
        <v>0.25</v>
      </c>
      <c r="D14" s="3">
        <f t="shared" si="0"/>
        <v>10234.7</v>
      </c>
      <c r="E14" s="3">
        <f t="shared" si="1"/>
        <v>2046.9400000000005</v>
      </c>
      <c r="F14" s="16">
        <f>B14*(1+'предыдущие месяца'!C26)</f>
        <v>8187.76</v>
      </c>
      <c r="G14" s="3">
        <f t="shared" si="2"/>
        <v>2046.9400000000005</v>
      </c>
    </row>
    <row r="15" spans="1:7" ht="12.75">
      <c r="A15" s="2">
        <f t="shared" si="3"/>
        <v>13</v>
      </c>
      <c r="B15" s="3">
        <v>9320.01</v>
      </c>
      <c r="C15" s="4">
        <v>0.25</v>
      </c>
      <c r="D15" s="3">
        <f t="shared" si="0"/>
        <v>11650.0125</v>
      </c>
      <c r="E15" s="3">
        <f t="shared" si="1"/>
        <v>2330.0025000000005</v>
      </c>
      <c r="F15" s="16">
        <f>B15*(1+'предыдущие месяца'!C27)</f>
        <v>9320.01</v>
      </c>
      <c r="G15" s="3">
        <f t="shared" si="2"/>
        <v>2330.0025000000005</v>
      </c>
    </row>
    <row r="16" spans="1:7" ht="12.75">
      <c r="A16" s="2">
        <f t="shared" si="3"/>
        <v>14</v>
      </c>
      <c r="B16" s="3">
        <v>5221.91</v>
      </c>
      <c r="C16" s="4">
        <v>0.3</v>
      </c>
      <c r="D16" s="3">
        <f t="shared" si="0"/>
        <v>6788.483</v>
      </c>
      <c r="E16" s="3">
        <f t="shared" si="1"/>
        <v>1566.5730000000003</v>
      </c>
      <c r="F16" s="16">
        <f>B16*(1+'предыдущие месяца'!C28)</f>
        <v>5221.91</v>
      </c>
      <c r="G16" s="3">
        <f t="shared" si="2"/>
        <v>1566.5730000000003</v>
      </c>
    </row>
    <row r="17" spans="1:7" ht="12.75">
      <c r="A17" s="2">
        <f t="shared" si="3"/>
        <v>15</v>
      </c>
      <c r="B17" s="3">
        <v>6043.16</v>
      </c>
      <c r="C17" s="4">
        <v>0.3</v>
      </c>
      <c r="D17" s="3">
        <f t="shared" si="0"/>
        <v>7856.108</v>
      </c>
      <c r="E17" s="3">
        <f t="shared" si="1"/>
        <v>1812.9480000000003</v>
      </c>
      <c r="F17" s="16">
        <f>B17*(1+'предыдущие месяца'!C29)</f>
        <v>6043.16</v>
      </c>
      <c r="G17" s="3">
        <f t="shared" si="2"/>
        <v>1812.9480000000003</v>
      </c>
    </row>
    <row r="18" spans="1:7" ht="12.75">
      <c r="A18" s="2">
        <f t="shared" si="3"/>
        <v>16</v>
      </c>
      <c r="B18" s="3">
        <v>7158.13</v>
      </c>
      <c r="C18" s="4">
        <v>0.3</v>
      </c>
      <c r="D18" s="3">
        <f t="shared" si="0"/>
        <v>9305.569</v>
      </c>
      <c r="E18" s="3">
        <f t="shared" si="1"/>
        <v>2147.4389999999994</v>
      </c>
      <c r="F18" s="16">
        <f>B18*(1+'предыдущие месяца'!C30)</f>
        <v>7158.13</v>
      </c>
      <c r="G18" s="3">
        <f t="shared" si="2"/>
        <v>2147.4389999999994</v>
      </c>
    </row>
    <row r="19" spans="1:7" ht="12.75">
      <c r="A19" s="2">
        <f t="shared" si="3"/>
        <v>17</v>
      </c>
      <c r="B19" s="3">
        <v>5702.44</v>
      </c>
      <c r="C19" s="4">
        <v>0.3</v>
      </c>
      <c r="D19" s="3">
        <f t="shared" si="0"/>
        <v>7413.172</v>
      </c>
      <c r="E19" s="3">
        <f t="shared" si="1"/>
        <v>1710.732</v>
      </c>
      <c r="F19" s="16">
        <f>B19*(1+'предыдущие месяца'!C31)</f>
        <v>5702.44</v>
      </c>
      <c r="G19" s="3">
        <f t="shared" si="2"/>
        <v>1710.732</v>
      </c>
    </row>
    <row r="20" spans="1:7" ht="12.75">
      <c r="A20" s="2">
        <f t="shared" si="3"/>
        <v>18</v>
      </c>
      <c r="B20" s="3">
        <v>8728.43</v>
      </c>
      <c r="C20" s="4">
        <v>0.25</v>
      </c>
      <c r="D20" s="3">
        <f t="shared" si="0"/>
        <v>10910.5375</v>
      </c>
      <c r="E20" s="3">
        <f t="shared" si="1"/>
        <v>2182.1075</v>
      </c>
      <c r="F20" s="16">
        <f>B20*(1+'предыдущие месяца'!C32)</f>
        <v>8728.43</v>
      </c>
      <c r="G20" s="3">
        <f t="shared" si="2"/>
        <v>2182.1075</v>
      </c>
    </row>
    <row r="21" spans="1:7" ht="12.75">
      <c r="A21" s="2">
        <f t="shared" si="3"/>
        <v>19</v>
      </c>
      <c r="B21" s="3">
        <v>6944.35</v>
      </c>
      <c r="C21" s="4">
        <v>0.3</v>
      </c>
      <c r="D21" s="3">
        <f t="shared" si="0"/>
        <v>9027.655</v>
      </c>
      <c r="E21" s="3">
        <f t="shared" si="1"/>
        <v>2083.3050000000003</v>
      </c>
      <c r="F21" s="16">
        <f>B21*(1+'предыдущие месяца'!C33)</f>
        <v>6944.35</v>
      </c>
      <c r="G21" s="3">
        <f t="shared" si="2"/>
        <v>2083.3050000000003</v>
      </c>
    </row>
    <row r="22" spans="1:7" ht="12.75">
      <c r="A22" s="2">
        <f t="shared" si="3"/>
        <v>20</v>
      </c>
      <c r="B22" s="3">
        <v>5028.97</v>
      </c>
      <c r="C22" s="4">
        <v>0.3</v>
      </c>
      <c r="D22" s="3">
        <f t="shared" si="0"/>
        <v>6537.661</v>
      </c>
      <c r="E22" s="3">
        <f t="shared" si="1"/>
        <v>1508.6909999999998</v>
      </c>
      <c r="F22" s="16">
        <f>B22*(1+'предыдущие месяца'!C34)</f>
        <v>5028.97</v>
      </c>
      <c r="G22" s="3">
        <f t="shared" si="2"/>
        <v>1508.6909999999998</v>
      </c>
    </row>
    <row r="23" spans="1:7" s="10" customFormat="1" ht="12.75">
      <c r="A23" s="7" t="s">
        <v>6</v>
      </c>
      <c r="B23" s="8">
        <f>SUM(B3:B22)</f>
        <v>232757.99</v>
      </c>
      <c r="C23" s="9">
        <f>SUMPRODUCT(B3:B22,C3:C22)/SUM(B3:B22)</f>
        <v>0.18096380708563428</v>
      </c>
      <c r="D23" s="8">
        <f>SUM(D3:D22)</f>
        <v>274878.76200000005</v>
      </c>
      <c r="E23" s="8">
        <f>SUM(E3:E22)</f>
        <v>42120.772</v>
      </c>
      <c r="F23" s="8">
        <f>SUM(F3:F22)</f>
        <v>252757.99118925456</v>
      </c>
      <c r="G23" s="8">
        <f>SUM(G3:G22)</f>
        <v>22120.770810745445</v>
      </c>
    </row>
    <row r="24" spans="1:7" ht="12.75">
      <c r="A24" s="40" t="s">
        <v>10</v>
      </c>
      <c r="B24" s="40"/>
      <c r="C24" s="40"/>
      <c r="D24" s="40"/>
      <c r="E24" s="40"/>
      <c r="F24" s="40"/>
      <c r="G24" s="40"/>
    </row>
    <row r="25" spans="5:7" ht="12.75">
      <c r="E25" s="39" t="s">
        <v>9</v>
      </c>
      <c r="F25" s="39"/>
      <c r="G25" s="12">
        <f>E23-C1-F1</f>
        <v>-14430.828768084983</v>
      </c>
    </row>
  </sheetData>
  <mergeCells count="4">
    <mergeCell ref="E25:F25"/>
    <mergeCell ref="A1:B1"/>
    <mergeCell ref="A24:G24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00390625" defaultRowHeight="12.75"/>
  <cols>
    <col min="1" max="1" width="8.625" style="0" bestFit="1" customWidth="1"/>
    <col min="2" max="2" width="35.125" style="0" bestFit="1" customWidth="1"/>
    <col min="3" max="3" width="21.625" style="0" bestFit="1" customWidth="1"/>
    <col min="4" max="4" width="21.00390625" style="0" bestFit="1" customWidth="1"/>
    <col min="5" max="5" width="12.50390625" style="0" bestFit="1" customWidth="1"/>
  </cols>
  <sheetData>
    <row r="1" spans="1:5" s="6" customFormat="1" ht="13.5" thickBot="1">
      <c r="A1" s="27" t="s">
        <v>13</v>
      </c>
      <c r="B1" s="24" t="s">
        <v>12</v>
      </c>
      <c r="C1" s="22" t="s">
        <v>14</v>
      </c>
      <c r="D1" s="22" t="s">
        <v>15</v>
      </c>
      <c r="E1" s="23" t="s">
        <v>28</v>
      </c>
    </row>
    <row r="2" spans="1:5" ht="12.75">
      <c r="A2" s="28" t="s">
        <v>16</v>
      </c>
      <c r="B2" s="25">
        <v>133138.19</v>
      </c>
      <c r="C2" s="20">
        <f>ROUND(B2*0.2,2)</f>
        <v>26627.64</v>
      </c>
      <c r="D2" s="20">
        <v>10000</v>
      </c>
      <c r="E2" s="21">
        <f>D2+C2</f>
        <v>36627.64</v>
      </c>
    </row>
    <row r="3" spans="1:5" ht="12.75">
      <c r="A3" s="29" t="s">
        <v>17</v>
      </c>
      <c r="B3" s="26">
        <v>154885.48</v>
      </c>
      <c r="C3" s="20">
        <f aca="true" t="shared" si="0" ref="C3:C13">ROUND(B3*0.2,2)</f>
        <v>30977.1</v>
      </c>
      <c r="D3" s="20">
        <v>10000</v>
      </c>
      <c r="E3" s="19">
        <f aca="true" t="shared" si="1" ref="E3:E14">D3+C3</f>
        <v>40977.1</v>
      </c>
    </row>
    <row r="4" spans="1:5" ht="12.75">
      <c r="A4" s="29" t="s">
        <v>18</v>
      </c>
      <c r="B4" s="26">
        <v>177432.24</v>
      </c>
      <c r="C4" s="20">
        <f t="shared" si="0"/>
        <v>35486.45</v>
      </c>
      <c r="D4" s="20">
        <v>10000</v>
      </c>
      <c r="E4" s="19">
        <f t="shared" si="1"/>
        <v>45486.45</v>
      </c>
    </row>
    <row r="5" spans="1:5" ht="12.75">
      <c r="A5" s="29" t="s">
        <v>19</v>
      </c>
      <c r="B5" s="26">
        <v>113876.36</v>
      </c>
      <c r="C5" s="20">
        <f t="shared" si="0"/>
        <v>22775.27</v>
      </c>
      <c r="D5" s="20">
        <v>10000</v>
      </c>
      <c r="E5" s="19">
        <f t="shared" si="1"/>
        <v>32775.270000000004</v>
      </c>
    </row>
    <row r="6" spans="1:5" ht="12.75">
      <c r="A6" s="29" t="s">
        <v>20</v>
      </c>
      <c r="B6" s="26">
        <v>140844.78</v>
      </c>
      <c r="C6" s="20">
        <f t="shared" si="0"/>
        <v>28168.96</v>
      </c>
      <c r="D6" s="20">
        <v>10000</v>
      </c>
      <c r="E6" s="19">
        <f t="shared" si="1"/>
        <v>38168.96</v>
      </c>
    </row>
    <row r="7" spans="1:5" ht="12.75">
      <c r="A7" s="29" t="s">
        <v>21</v>
      </c>
      <c r="B7" s="26">
        <v>176265.33</v>
      </c>
      <c r="C7" s="20">
        <f t="shared" si="0"/>
        <v>35253.07</v>
      </c>
      <c r="D7" s="20">
        <v>10000</v>
      </c>
      <c r="E7" s="19">
        <f t="shared" si="1"/>
        <v>45253.07</v>
      </c>
    </row>
    <row r="8" spans="1:5" ht="12.75">
      <c r="A8" s="29" t="s">
        <v>22</v>
      </c>
      <c r="B8" s="26">
        <v>91657.83</v>
      </c>
      <c r="C8" s="20">
        <f t="shared" si="0"/>
        <v>18331.57</v>
      </c>
      <c r="D8" s="20">
        <v>10000</v>
      </c>
      <c r="E8" s="19">
        <f t="shared" si="1"/>
        <v>28331.57</v>
      </c>
    </row>
    <row r="9" spans="1:5" ht="12.75">
      <c r="A9" s="29" t="s">
        <v>23</v>
      </c>
      <c r="B9" s="26">
        <v>157090.37</v>
      </c>
      <c r="C9" s="20">
        <f t="shared" si="0"/>
        <v>31418.07</v>
      </c>
      <c r="D9" s="20">
        <v>10000</v>
      </c>
      <c r="E9" s="19">
        <f t="shared" si="1"/>
        <v>41418.07</v>
      </c>
    </row>
    <row r="10" spans="1:5" ht="12.75">
      <c r="A10" s="29" t="s">
        <v>24</v>
      </c>
      <c r="B10" s="26">
        <v>115161.5</v>
      </c>
      <c r="C10" s="20">
        <f t="shared" si="0"/>
        <v>23032.3</v>
      </c>
      <c r="D10" s="20">
        <v>10000</v>
      </c>
      <c r="E10" s="19">
        <f t="shared" si="1"/>
        <v>33032.3</v>
      </c>
    </row>
    <row r="11" spans="1:5" ht="12.75">
      <c r="A11" s="29" t="s">
        <v>25</v>
      </c>
      <c r="B11" s="26">
        <v>114431.09</v>
      </c>
      <c r="C11" s="20">
        <f t="shared" si="0"/>
        <v>22886.22</v>
      </c>
      <c r="D11" s="20">
        <v>10000</v>
      </c>
      <c r="E11" s="19">
        <f t="shared" si="1"/>
        <v>32886.22</v>
      </c>
    </row>
    <row r="12" spans="1:5" ht="12.75">
      <c r="A12" s="29" t="s">
        <v>26</v>
      </c>
      <c r="B12" s="26">
        <v>163381.34</v>
      </c>
      <c r="C12" s="20">
        <f t="shared" si="0"/>
        <v>32676.27</v>
      </c>
      <c r="D12" s="20">
        <v>10000</v>
      </c>
      <c r="E12" s="19">
        <f t="shared" si="1"/>
        <v>42676.270000000004</v>
      </c>
    </row>
    <row r="13" spans="1:5" ht="13.5" thickBot="1">
      <c r="A13" s="30" t="s">
        <v>27</v>
      </c>
      <c r="B13" s="31">
        <v>143561.24</v>
      </c>
      <c r="C13" s="20">
        <f t="shared" si="0"/>
        <v>28712.25</v>
      </c>
      <c r="D13" s="20">
        <v>10000</v>
      </c>
      <c r="E13" s="32">
        <f t="shared" si="1"/>
        <v>38712.25</v>
      </c>
    </row>
    <row r="14" spans="1:5" ht="13.5" thickBot="1">
      <c r="A14" s="33" t="s">
        <v>6</v>
      </c>
      <c r="B14" s="34">
        <f>SUM(B2:B13)</f>
        <v>1681725.7500000002</v>
      </c>
      <c r="C14" s="35">
        <f>SUM(C2:C13)</f>
        <v>336345.17000000004</v>
      </c>
      <c r="D14" s="35">
        <f>SUM(D2:D13)</f>
        <v>120000</v>
      </c>
      <c r="E14" s="36">
        <f t="shared" si="1"/>
        <v>456345.17000000004</v>
      </c>
    </row>
    <row r="15" spans="1:5" ht="12.75">
      <c r="A15" s="42" t="s">
        <v>29</v>
      </c>
      <c r="B15" s="42"/>
      <c r="C15" s="18">
        <f>C14/B14</f>
        <v>0.2000000118925455</v>
      </c>
      <c r="D15" s="1"/>
      <c r="E15" s="18">
        <f>E14/B14</f>
        <v>0.2713552848911304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http://upravlenie-zapasami.ru/</Company>
  <HyperlinkBase>http://upravlenie-zapasami.ru/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Разгуляев Валерий</dc:creator>
  <cp:keywords/>
  <dc:description/>
  <cp:lastModifiedBy>Разгуляев Валерий</cp:lastModifiedBy>
  <dcterms:created xsi:type="dcterms:W3CDTF">2009-12-01T12:08:23Z</dcterms:created>
  <dcterms:modified xsi:type="dcterms:W3CDTF">2011-06-15T19:15:35Z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